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<sst xmlns="http://schemas.openxmlformats.org/spreadsheetml/2006/main" count="124" uniqueCount="95">
  <si>
    <t>Informacja z przebiegu wykonania planu finansowego</t>
  </si>
  <si>
    <t>Gminnego Ośródka Pomocy Społecznej w Grodzicznie</t>
  </si>
  <si>
    <t xml:space="preserve">Domy pomocy społecznej                  </t>
  </si>
  <si>
    <t>z ubezpieczenia społecznego</t>
  </si>
  <si>
    <t>z tego na:</t>
  </si>
  <si>
    <t xml:space="preserve">Zasiłki rodzinne wraz z dodatkami, </t>
  </si>
  <si>
    <t xml:space="preserve">zasiłki pielęgnacyjne, świadczenia </t>
  </si>
  <si>
    <t>Wójta Gminy Grodziczno</t>
  </si>
  <si>
    <t>Plan</t>
  </si>
  <si>
    <t>Wykonanie</t>
  </si>
  <si>
    <t>%</t>
  </si>
  <si>
    <t xml:space="preserve">ubezpieczenia emerytalne i rentowe </t>
  </si>
  <si>
    <t>Wynagrodzenie osobowe</t>
  </si>
  <si>
    <t xml:space="preserve">       </t>
  </si>
  <si>
    <t xml:space="preserve"> i Fundusz  Pracy</t>
  </si>
  <si>
    <t xml:space="preserve">Składki na ubezpieczenia społeczne </t>
  </si>
  <si>
    <t>Świadczeń Socjalnych</t>
  </si>
  <si>
    <t>Odpisy na Zakładowy Fundusz</t>
  </si>
  <si>
    <t>Wydatki rzeczowe:</t>
  </si>
  <si>
    <t>- licencja oprogramowanie programu</t>
  </si>
  <si>
    <t>- pieczątki</t>
  </si>
  <si>
    <t>- artykuły chemiczne</t>
  </si>
  <si>
    <t xml:space="preserve">- badania lekarskie </t>
  </si>
  <si>
    <t xml:space="preserve">- znaczki pocztowe, koszt przesyłki </t>
  </si>
  <si>
    <t xml:space="preserve">- abonament i rozmowy telefoniczne, Internet </t>
  </si>
  <si>
    <t xml:space="preserve">- artykuły biurowe </t>
  </si>
  <si>
    <t xml:space="preserve">- delegacje służbowe </t>
  </si>
  <si>
    <t>- szkolenia pracowników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</si>
  <si>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</si>
  <si>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</si>
  <si>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- zasiłki stałe</t>
  </si>
  <si>
    <t>- zasiłki okresowe</t>
  </si>
  <si>
    <t>- zasiłki jednorazowe, celowe</t>
  </si>
  <si>
    <t>- usługi i inne (pogrzeb)</t>
  </si>
  <si>
    <t>Dodatki mieszkaniowe</t>
  </si>
  <si>
    <t>Ośrodki pomocy społecznej</t>
  </si>
  <si>
    <t>- prenumerata czasopisma</t>
  </si>
  <si>
    <t>- zakup książek</t>
  </si>
  <si>
    <t>- woda źródlana</t>
  </si>
  <si>
    <t xml:space="preserve">- aktualizacja „Kodeks pracy w praktyce” </t>
  </si>
  <si>
    <t>- roczne utrzymanie BIP</t>
  </si>
  <si>
    <t>Usługi opiekuńcze i specjalistyczne usługi opiekuńcze</t>
  </si>
  <si>
    <t>Wydatki rzeczowe</t>
  </si>
  <si>
    <t>- badania lekarskie</t>
  </si>
  <si>
    <t>- ekwiwalent za odzież</t>
  </si>
  <si>
    <t>w tym:</t>
  </si>
  <si>
    <t>Pozostała działalność</t>
  </si>
  <si>
    <t>Dożywianie dzieci w szkołach, zasiłki – pomoc państwa w zakresie dożywiania</t>
  </si>
  <si>
    <t xml:space="preserve">Ogółem </t>
  </si>
  <si>
    <t>Wynagrodzenie - umowa zlecenie</t>
  </si>
  <si>
    <t xml:space="preserve"> w DPS Zacisze i DPS Grodziczno </t>
  </si>
  <si>
    <t>- konserwacja kopiarki</t>
  </si>
  <si>
    <t>- znaczki pocztowe</t>
  </si>
  <si>
    <t>- ubezpieczenie majątku</t>
  </si>
  <si>
    <t>Wydatki dotyczące zadań związanych z aktywizacją zawodową uczestników projektu</t>
  </si>
  <si>
    <t>Projekt systemowy</t>
  </si>
  <si>
    <t>Zasiłki celowe, okresowe stanowiące wkład własny GOPS w realizacje projektu systemowego, wypłacane uczestnikom projektu</t>
  </si>
  <si>
    <t>Wynagrodzenia osobowe pracowników zaangażowanych w realizację projektu w tym: 2 stanowiska w całości finansowane ze środków projektu, dodatki do płacy na czas realizacji projektu dla 5 pracowników</t>
  </si>
  <si>
    <t xml:space="preserve">Świadczenia rodzinne, świadczenie z </t>
  </si>
  <si>
    <t xml:space="preserve">funduszu alimentacyjnego oraz składki na </t>
  </si>
  <si>
    <t>za  I półrocze 2009 roku</t>
  </si>
  <si>
    <t>- żaluzja pionowa</t>
  </si>
  <si>
    <t>- zamek pod klamkę</t>
  </si>
  <si>
    <t xml:space="preserve">  "Świadczenia rodzinne Fundusz alimentacyjny"</t>
  </si>
  <si>
    <t>- pamięć operacyjna</t>
  </si>
  <si>
    <t>- materiały do malowania, materiały do glazury, listy podłogowe, fuga</t>
  </si>
  <si>
    <t>- aparat telefoniczny, bateria</t>
  </si>
  <si>
    <t>- rolka do ksero</t>
  </si>
  <si>
    <t>- klucze</t>
  </si>
  <si>
    <t>- pozostałe (książeczka czekowa, kartki     świąteczne, taca, łyżeczki, kubki, czajnik)</t>
  </si>
  <si>
    <t xml:space="preserve">- artykuły elektryczne </t>
  </si>
  <si>
    <t>- opieka autorska PŁACE A, KADRY A</t>
  </si>
  <si>
    <t>- rozbudowa sieci informatycznej,  usługi informatyczne</t>
  </si>
  <si>
    <t xml:space="preserve">- konserwacja ksero, wymiana rolki </t>
  </si>
  <si>
    <t>- sanitaryzacja urządzenia do poboru wody</t>
  </si>
  <si>
    <t>- abonament i baza programu 'Serwis prawa pracy i ubezpieczeń społecznych"</t>
  </si>
  <si>
    <t>Wynagrodzenia - umowa zlecenie  - doradca zawodowy, psycholog</t>
  </si>
  <si>
    <t xml:space="preserve">Wydatki rzeczowe </t>
  </si>
  <si>
    <t>- materiały biurowe</t>
  </si>
  <si>
    <t>- abonament i rozmowy telefoniczne</t>
  </si>
  <si>
    <t>- trening kompetencji społecznych</t>
  </si>
  <si>
    <t>Należności – 129.577,37 zł</t>
  </si>
  <si>
    <t>Zobowiązania – 0,00 zł</t>
  </si>
  <si>
    <r>
      <t xml:space="preserve">Należności w kwocie – </t>
    </r>
    <r>
      <rPr>
        <b/>
        <sz val="12"/>
        <rFont val="Times New Roman"/>
        <family val="1"/>
      </rPr>
      <t xml:space="preserve">129 577,37 zł </t>
    </r>
    <r>
      <rPr>
        <sz val="12"/>
        <rFont val="Times New Roman"/>
        <family val="1"/>
      </rPr>
      <t>stanowią należności od dłużników alimentacyjnych z tytułu wypłaconych świadczeń z funduszu alimentacyjnego i zaliczki alimentacyjnej.</t>
    </r>
  </si>
  <si>
    <t>Stan na dzień 30.06.2009r.</t>
  </si>
  <si>
    <t>Opłata za pobyt trzech osób</t>
  </si>
  <si>
    <t>- rejestry i dzienniki do realizacji zadań dot. funduszu alimentacyjnego</t>
  </si>
  <si>
    <t>- druki (wywiady środowiskowe itp.)</t>
  </si>
  <si>
    <t xml:space="preserve">pielęgnacyjne, fundusz alimentacyjny, składki na ubezpieczenia społeczne dla osób pobierających świadczenia rodzinne  </t>
  </si>
  <si>
    <r>
      <t xml:space="preserve">"Praca socjalna formą przeciwdziałania wykluczeniu społecznemu poprzez aktywną integrację osób bezrobotnych i ich rodzin" </t>
    </r>
    <r>
      <rPr>
        <sz val="11"/>
        <rFont val="Times New Roman"/>
        <family val="1"/>
      </rPr>
      <t>realizowany w okresie od 01.04.2009 do 31.12.2009. W projekcie uczestniczą 21 osoby.</t>
    </r>
  </si>
  <si>
    <t>- materiały promocyjne (ulotki, plakaty)</t>
  </si>
  <si>
    <t>- kurs prawa jazdy dla 3 osób; kontynuacja z 2008 roku</t>
  </si>
  <si>
    <t>Załącznik nr 11</t>
  </si>
  <si>
    <t>do zarządzenie nr 59/09</t>
  </si>
  <si>
    <t>z dnia 05 sierpnia 2009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</si>
</sst>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3"/>
      <name val="Arial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0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2" fillId="0" borderId="0" xfId="0" applyFont="1" applyAlignment="1">
      <alignment horizontal="left"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6" fillId="0" borderId="0" xfId="0" applyFont="1" applyAlignment="1">
      <alignment horizontal="justify"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justify"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0" fontId="18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2" fontId="3" fillId="0" borderId="0" xfId="0" applyNumberFormat="1" applyFont="1" applyAlignment="1">
      <alignment horizontal="justify"/>
    </xf>
    <xf numFmtId="2" fontId="0" fillId="0" borderId="0" xfId="0" applyNumberFormat="1" applyFont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justify"/>
    </xf>
    <xf numFmtId="49" fontId="1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 applyAlignment="1">
      <alignment horizontal="justify" wrapText="1"/>
    </xf>
    <xf numFmtId="0" fontId="19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199">
      <selection activeCell="E5" sqref="E5"/>
    </sheetView>
  </sheetViews>
  <sheetFormatPr defaultColWidth="9.140625" defaultRowHeight="12.75"/>
  <cols>
    <col min="1" max="1" width="11.140625" style="0" bestFit="1" customWidth="1"/>
    <col min="4" max="4" width="10.57421875" style="0" customWidth="1"/>
    <col min="5" max="5" width="15.00390625" style="0" customWidth="1"/>
    <col min="6" max="6" width="5.57421875" style="0" customWidth="1"/>
    <col min="7" max="7" width="14.8515625" style="0" customWidth="1"/>
    <col min="8" max="8" width="4.57421875" style="0" customWidth="1"/>
    <col min="9" max="9" width="12.421875" style="0" customWidth="1"/>
    <col min="10" max="10" width="9.00390625" style="0" customWidth="1"/>
  </cols>
  <sheetData>
    <row r="1" spans="7:9" ht="12.75">
      <c r="G1" s="21" t="s">
        <v>92</v>
      </c>
      <c r="H1" s="21"/>
      <c r="I1" s="21"/>
    </row>
    <row r="2" spans="7:9" ht="12.75">
      <c r="G2" s="21" t="s">
        <v>93</v>
      </c>
      <c r="H2" s="21"/>
      <c r="I2" s="21"/>
    </row>
    <row r="3" spans="7:9" ht="12.75">
      <c r="G3" s="21" t="s">
        <v>7</v>
      </c>
      <c r="H3" s="21"/>
      <c r="I3" s="21"/>
    </row>
    <row r="4" spans="7:9" ht="12.75">
      <c r="G4" s="21" t="s">
        <v>94</v>
      </c>
      <c r="H4" s="21"/>
      <c r="I4" s="21"/>
    </row>
    <row r="7" spans="1:11" ht="18.75">
      <c r="A7" s="60" t="s">
        <v>0</v>
      </c>
      <c r="B7" s="61"/>
      <c r="C7" s="61"/>
      <c r="D7" s="61"/>
      <c r="E7" s="61"/>
      <c r="F7" s="61"/>
      <c r="G7" s="61"/>
      <c r="H7" s="61"/>
      <c r="I7" s="61"/>
      <c r="K7" s="3"/>
    </row>
    <row r="8" spans="1:11" ht="18.75">
      <c r="A8" s="60" t="s">
        <v>1</v>
      </c>
      <c r="B8" s="61"/>
      <c r="C8" s="61"/>
      <c r="D8" s="61"/>
      <c r="E8" s="61"/>
      <c r="F8" s="61"/>
      <c r="G8" s="61"/>
      <c r="H8" s="61"/>
      <c r="I8" s="61"/>
      <c r="K8" s="3"/>
    </row>
    <row r="9" spans="1:11" ht="18.75">
      <c r="A9" s="60" t="s">
        <v>60</v>
      </c>
      <c r="B9" s="61"/>
      <c r="C9" s="61"/>
      <c r="D9" s="61"/>
      <c r="E9" s="61"/>
      <c r="F9" s="61"/>
      <c r="G9" s="61"/>
      <c r="H9" s="61"/>
      <c r="I9" s="61"/>
      <c r="K9" s="3"/>
    </row>
    <row r="12" spans="6:9" ht="15.75">
      <c r="F12" s="3"/>
      <c r="H12" s="3"/>
      <c r="I12" s="3"/>
    </row>
    <row r="13" spans="1:9" ht="15.75">
      <c r="A13" s="4"/>
      <c r="B13" s="4"/>
      <c r="C13" s="4"/>
      <c r="D13" s="4"/>
      <c r="E13" s="7" t="s">
        <v>8</v>
      </c>
      <c r="F13" s="5"/>
      <c r="G13" s="7" t="s">
        <v>9</v>
      </c>
      <c r="H13" s="5"/>
      <c r="I13" s="6" t="s">
        <v>10</v>
      </c>
    </row>
    <row r="14" ht="9" customHeight="1"/>
    <row r="15" spans="1:4" ht="15.75">
      <c r="A15" s="17" t="s">
        <v>2</v>
      </c>
      <c r="B15" s="8"/>
      <c r="C15" s="8"/>
      <c r="D15" s="8"/>
    </row>
    <row r="17" ht="15">
      <c r="A17" s="2" t="s">
        <v>85</v>
      </c>
    </row>
    <row r="18" spans="1:9" ht="15.75" customHeight="1">
      <c r="A18" s="86" t="s">
        <v>50</v>
      </c>
      <c r="B18" s="87"/>
      <c r="C18" s="87"/>
      <c r="E18" s="10">
        <v>55000</v>
      </c>
      <c r="F18" s="11"/>
      <c r="G18" s="10">
        <v>28568.26</v>
      </c>
      <c r="H18" s="11"/>
      <c r="I18" s="10">
        <f>G18*100/E18</f>
        <v>51.94229090909091</v>
      </c>
    </row>
    <row r="19" ht="19.5" customHeight="1"/>
    <row r="20" spans="1:4" ht="13.5">
      <c r="A20" s="65" t="s">
        <v>58</v>
      </c>
      <c r="B20" s="66"/>
      <c r="C20" s="66"/>
      <c r="D20" s="66"/>
    </row>
    <row r="21" spans="1:4" ht="13.5">
      <c r="A21" s="62" t="s">
        <v>59</v>
      </c>
      <c r="B21" s="63"/>
      <c r="C21" s="63"/>
      <c r="D21" s="63"/>
    </row>
    <row r="22" spans="1:4" ht="13.5">
      <c r="A22" s="62" t="s">
        <v>11</v>
      </c>
      <c r="B22" s="63"/>
      <c r="C22" s="63"/>
      <c r="D22" s="63"/>
    </row>
    <row r="23" spans="1:9" ht="15.75">
      <c r="A23" s="62" t="s">
        <v>3</v>
      </c>
      <c r="B23" s="63"/>
      <c r="C23" s="63"/>
      <c r="D23" s="63"/>
      <c r="E23" s="10">
        <f>E29+E31+E36+E39+E41+E33</f>
        <v>3042662.42</v>
      </c>
      <c r="F23" s="10"/>
      <c r="G23" s="10">
        <f>G29+G31+G36+G39+G41</f>
        <v>1313989.6800000002</v>
      </c>
      <c r="H23" s="10"/>
      <c r="I23" s="10">
        <v>48.28</v>
      </c>
    </row>
    <row r="24" ht="4.5" customHeight="1"/>
    <row r="25" spans="1:2" ht="13.5">
      <c r="A25" s="67" t="s">
        <v>4</v>
      </c>
      <c r="B25" s="68"/>
    </row>
    <row r="26" ht="8.25" customHeight="1"/>
    <row r="27" spans="1:4" ht="13.5">
      <c r="A27" s="64" t="s">
        <v>5</v>
      </c>
      <c r="B27" s="61"/>
      <c r="C27" s="61"/>
      <c r="D27" s="61"/>
    </row>
    <row r="28" spans="1:4" ht="13.5">
      <c r="A28" s="64" t="s">
        <v>6</v>
      </c>
      <c r="B28" s="61"/>
      <c r="C28" s="61"/>
      <c r="D28" s="61"/>
    </row>
    <row r="29" spans="1:9" ht="45.75" customHeight="1">
      <c r="A29" s="81" t="s">
        <v>88</v>
      </c>
      <c r="B29" s="73"/>
      <c r="C29" s="73"/>
      <c r="D29" s="73"/>
      <c r="E29" s="23">
        <v>2950733</v>
      </c>
      <c r="F29" s="23"/>
      <c r="G29" s="23">
        <v>1274299.71</v>
      </c>
      <c r="H29" s="23"/>
      <c r="I29" s="23">
        <f>G29*100/E29</f>
        <v>43.18586974829644</v>
      </c>
    </row>
    <row r="30" spans="5:9" ht="15" customHeight="1">
      <c r="E30" s="12"/>
      <c r="F30" s="12"/>
      <c r="G30" s="12"/>
      <c r="H30" s="12"/>
      <c r="I30" s="12"/>
    </row>
    <row r="31" spans="1:9" ht="15">
      <c r="A31" s="22" t="s">
        <v>12</v>
      </c>
      <c r="B31" s="4"/>
      <c r="C31" s="4"/>
      <c r="D31" s="4"/>
      <c r="E31" s="23">
        <f>56874+3049</f>
        <v>59923</v>
      </c>
      <c r="F31" s="24" t="s">
        <v>13</v>
      </c>
      <c r="G31" s="23">
        <f>24435.88+3046.66</f>
        <v>27482.54</v>
      </c>
      <c r="H31" s="23"/>
      <c r="I31" s="23">
        <f>G31*100/E31</f>
        <v>45.86309096674065</v>
      </c>
    </row>
    <row r="32" spans="1:9" ht="8.25" customHeight="1">
      <c r="A32" s="2"/>
      <c r="E32" s="16"/>
      <c r="F32" s="16"/>
      <c r="G32" s="16"/>
      <c r="H32" s="16"/>
      <c r="I32" s="16"/>
    </row>
    <row r="33" spans="1:9" ht="15">
      <c r="A33" s="22" t="s">
        <v>49</v>
      </c>
      <c r="B33" s="4"/>
      <c r="C33" s="4"/>
      <c r="D33" s="4"/>
      <c r="E33" s="23">
        <v>800</v>
      </c>
      <c r="F33" s="23"/>
      <c r="G33" s="23">
        <v>0</v>
      </c>
      <c r="H33" s="23"/>
      <c r="I33" s="23">
        <f>G33*100/E33</f>
        <v>0</v>
      </c>
    </row>
    <row r="34" spans="1:9" ht="8.25" customHeight="1">
      <c r="A34" s="2"/>
      <c r="E34" s="16"/>
      <c r="F34" s="16"/>
      <c r="G34" s="16"/>
      <c r="H34" s="16"/>
      <c r="I34" s="16"/>
    </row>
    <row r="35" spans="1:9" ht="15">
      <c r="A35" s="2" t="s">
        <v>15</v>
      </c>
      <c r="E35" s="16"/>
      <c r="F35" s="16"/>
      <c r="G35" s="16"/>
      <c r="H35" s="16"/>
      <c r="I35" s="36"/>
    </row>
    <row r="36" spans="1:9" ht="15">
      <c r="A36" s="22" t="s">
        <v>14</v>
      </c>
      <c r="B36" s="4"/>
      <c r="C36" s="4"/>
      <c r="D36" s="4"/>
      <c r="E36" s="23">
        <f>9410+1466</f>
        <v>10876</v>
      </c>
      <c r="F36" s="23"/>
      <c r="G36" s="23">
        <f>4309.31+671.21</f>
        <v>4980.52</v>
      </c>
      <c r="H36" s="23"/>
      <c r="I36" s="23">
        <f>G36*100/E36</f>
        <v>45.79367414490622</v>
      </c>
    </row>
    <row r="37" spans="1:9" ht="8.25" customHeight="1">
      <c r="A37" s="2"/>
      <c r="E37" s="16"/>
      <c r="F37" s="16"/>
      <c r="G37" s="16"/>
      <c r="H37" s="16"/>
      <c r="I37" s="16"/>
    </row>
    <row r="38" spans="1:9" ht="15">
      <c r="A38" s="2" t="s">
        <v>17</v>
      </c>
      <c r="E38" s="16"/>
      <c r="F38" s="16"/>
      <c r="G38" s="16"/>
      <c r="H38" s="16"/>
      <c r="I38" s="16"/>
    </row>
    <row r="39" spans="1:9" ht="15">
      <c r="A39" s="22" t="s">
        <v>16</v>
      </c>
      <c r="B39" s="22"/>
      <c r="C39" s="4"/>
      <c r="D39" s="4"/>
      <c r="E39" s="23">
        <v>2000.08</v>
      </c>
      <c r="F39" s="23"/>
      <c r="G39" s="23">
        <v>1500.06</v>
      </c>
      <c r="H39" s="23"/>
      <c r="I39" s="23">
        <f>G39*100/E39</f>
        <v>75</v>
      </c>
    </row>
    <row r="40" spans="5:9" ht="15" customHeight="1">
      <c r="E40" s="12"/>
      <c r="F40" s="12"/>
      <c r="G40" s="12"/>
      <c r="H40" s="12"/>
      <c r="I40" s="36"/>
    </row>
    <row r="41" spans="1:9" ht="14.25">
      <c r="A41" s="69" t="s">
        <v>18</v>
      </c>
      <c r="B41" s="70"/>
      <c r="C41" s="70"/>
      <c r="D41" s="70"/>
      <c r="E41" s="25">
        <f>4459.42+80+2950+500+2500+2000+3100+641+2099.92</f>
        <v>18330.34</v>
      </c>
      <c r="F41" s="25"/>
      <c r="G41" s="25">
        <f>SUM(G43:G65)</f>
        <v>5726.849999999999</v>
      </c>
      <c r="H41" s="25"/>
      <c r="I41" s="23">
        <f>G41*100/E41</f>
        <v>31.24246467877846</v>
      </c>
    </row>
    <row r="42" spans="1:9" ht="15" customHeight="1">
      <c r="A42" s="58" t="s">
        <v>4</v>
      </c>
      <c r="B42" s="35"/>
      <c r="C42" s="35"/>
      <c r="D42" s="35"/>
      <c r="E42" s="35"/>
      <c r="F42" s="35"/>
      <c r="G42" s="35"/>
      <c r="H42" s="35"/>
      <c r="I42" s="35"/>
    </row>
    <row r="43" spans="1:7" ht="7.5" customHeight="1">
      <c r="A43" s="33"/>
      <c r="B43" s="34"/>
      <c r="C43" s="34"/>
      <c r="D43" s="34"/>
      <c r="E43" s="34"/>
      <c r="F43" s="35"/>
      <c r="G43" s="50"/>
    </row>
    <row r="44" spans="1:7" ht="15">
      <c r="A44" s="33" t="s">
        <v>19</v>
      </c>
      <c r="B44" s="34"/>
      <c r="C44" s="34"/>
      <c r="D44" s="34"/>
      <c r="E44" s="34"/>
      <c r="F44" s="35"/>
      <c r="G44" s="50"/>
    </row>
    <row r="45" spans="1:7" ht="15">
      <c r="A45" s="27" t="s">
        <v>63</v>
      </c>
      <c r="B45" s="28"/>
      <c r="C45" s="28"/>
      <c r="D45" s="28"/>
      <c r="E45" s="28"/>
      <c r="F45" s="29"/>
      <c r="G45" s="51">
        <v>1470.1</v>
      </c>
    </row>
    <row r="46" spans="1:7" ht="8.25" customHeight="1">
      <c r="A46" s="15"/>
      <c r="B46" s="15"/>
      <c r="C46" s="15"/>
      <c r="D46" s="15"/>
      <c r="G46" s="52"/>
    </row>
    <row r="47" spans="1:7" s="15" customFormat="1" ht="14.25" customHeight="1">
      <c r="A47" s="78" t="s">
        <v>64</v>
      </c>
      <c r="B47" s="79"/>
      <c r="C47" s="79"/>
      <c r="D47" s="79"/>
      <c r="E47" s="28"/>
      <c r="F47" s="28"/>
      <c r="G47" s="55">
        <v>170.8</v>
      </c>
    </row>
    <row r="48" spans="1:7" ht="7.5" customHeight="1">
      <c r="A48" s="14"/>
      <c r="B48" s="15"/>
      <c r="C48" s="15"/>
      <c r="D48" s="15"/>
      <c r="E48" s="15"/>
      <c r="G48" s="48"/>
    </row>
    <row r="49" spans="1:7" ht="15">
      <c r="A49" s="27" t="s">
        <v>20</v>
      </c>
      <c r="B49" s="28"/>
      <c r="C49" s="28"/>
      <c r="D49" s="28"/>
      <c r="E49" s="28"/>
      <c r="F49" s="29"/>
      <c r="G49" s="51">
        <v>60.8</v>
      </c>
    </row>
    <row r="50" spans="1:7" ht="7.5" customHeight="1">
      <c r="A50" s="14"/>
      <c r="B50" s="15"/>
      <c r="C50" s="15"/>
      <c r="D50" s="15"/>
      <c r="E50" s="15"/>
      <c r="G50" s="48"/>
    </row>
    <row r="51" spans="1:7" ht="29.25" customHeight="1">
      <c r="A51" s="78" t="s">
        <v>86</v>
      </c>
      <c r="B51" s="80"/>
      <c r="C51" s="80"/>
      <c r="D51" s="80"/>
      <c r="E51" s="28"/>
      <c r="F51" s="29"/>
      <c r="G51" s="51">
        <v>29.04</v>
      </c>
    </row>
    <row r="52" spans="1:7" ht="8.25" customHeight="1">
      <c r="A52" s="15"/>
      <c r="B52" s="15"/>
      <c r="C52" s="15"/>
      <c r="D52" s="15"/>
      <c r="G52" s="52"/>
    </row>
    <row r="53" spans="1:7" s="15" customFormat="1" ht="14.25" customHeight="1">
      <c r="A53" s="78" t="s">
        <v>61</v>
      </c>
      <c r="B53" s="79"/>
      <c r="C53" s="79"/>
      <c r="D53" s="79"/>
      <c r="E53" s="28"/>
      <c r="F53" s="28"/>
      <c r="G53" s="55">
        <v>140.8</v>
      </c>
    </row>
    <row r="54" spans="1:7" ht="8.25" customHeight="1">
      <c r="A54" s="15"/>
      <c r="B54" s="15"/>
      <c r="C54" s="15"/>
      <c r="D54" s="15"/>
      <c r="G54" s="52"/>
    </row>
    <row r="55" spans="1:7" s="15" customFormat="1" ht="14.25" customHeight="1">
      <c r="A55" s="78" t="s">
        <v>51</v>
      </c>
      <c r="B55" s="79"/>
      <c r="C55" s="79"/>
      <c r="D55" s="79"/>
      <c r="E55" s="28"/>
      <c r="F55" s="28"/>
      <c r="G55" s="55">
        <v>140.3</v>
      </c>
    </row>
    <row r="56" spans="1:7" ht="7.5" customHeight="1">
      <c r="A56" s="33"/>
      <c r="B56" s="34"/>
      <c r="C56" s="34"/>
      <c r="D56" s="34"/>
      <c r="E56" s="34"/>
      <c r="F56" s="35"/>
      <c r="G56" s="50"/>
    </row>
    <row r="57" spans="1:7" ht="15">
      <c r="A57" s="27" t="s">
        <v>23</v>
      </c>
      <c r="B57" s="28"/>
      <c r="C57" s="28"/>
      <c r="D57" s="28"/>
      <c r="E57" s="28"/>
      <c r="F57" s="29"/>
      <c r="G57" s="51">
        <v>618.3</v>
      </c>
    </row>
    <row r="58" spans="1:7" ht="7.5" customHeight="1">
      <c r="A58" s="30"/>
      <c r="B58" s="31"/>
      <c r="C58" s="31"/>
      <c r="D58" s="31"/>
      <c r="E58" s="31"/>
      <c r="F58" s="32"/>
      <c r="G58" s="49"/>
    </row>
    <row r="59" spans="1:10" ht="15">
      <c r="A59" s="27" t="s">
        <v>24</v>
      </c>
      <c r="B59" s="28"/>
      <c r="C59" s="28"/>
      <c r="D59" s="28"/>
      <c r="E59" s="28"/>
      <c r="F59" s="29"/>
      <c r="G59" s="51">
        <f>164.7+643.77</f>
        <v>808.47</v>
      </c>
      <c r="J59" s="14"/>
    </row>
    <row r="60" spans="1:7" ht="7.5" customHeight="1">
      <c r="A60" s="14"/>
      <c r="B60" s="15"/>
      <c r="C60" s="15"/>
      <c r="D60" s="15"/>
      <c r="E60" s="15"/>
      <c r="G60" s="48"/>
    </row>
    <row r="61" spans="1:10" ht="15">
      <c r="A61" s="27" t="s">
        <v>26</v>
      </c>
      <c r="B61" s="28"/>
      <c r="C61" s="28"/>
      <c r="D61" s="28"/>
      <c r="E61" s="28"/>
      <c r="F61" s="29"/>
      <c r="G61" s="51">
        <v>1052.74</v>
      </c>
      <c r="J61" s="2"/>
    </row>
    <row r="62" spans="1:7" ht="7.5" customHeight="1">
      <c r="A62" s="33"/>
      <c r="B62" s="34"/>
      <c r="C62" s="34"/>
      <c r="D62" s="34"/>
      <c r="E62" s="34"/>
      <c r="F62" s="35"/>
      <c r="G62" s="50"/>
    </row>
    <row r="63" spans="1:10" ht="15">
      <c r="A63" s="27" t="s">
        <v>27</v>
      </c>
      <c r="B63" s="28"/>
      <c r="C63" s="28"/>
      <c r="D63" s="28"/>
      <c r="E63" s="28"/>
      <c r="F63" s="29"/>
      <c r="G63" s="51">
        <v>1225</v>
      </c>
      <c r="J63" s="2"/>
    </row>
    <row r="64" spans="1:7" ht="7.5" customHeight="1">
      <c r="A64" s="14"/>
      <c r="B64" s="15"/>
      <c r="C64" s="15"/>
      <c r="D64" s="15"/>
      <c r="E64" s="15"/>
      <c r="G64" s="48"/>
    </row>
    <row r="65" spans="1:7" ht="15">
      <c r="A65" s="14" t="s">
        <v>62</v>
      </c>
      <c r="B65" s="15"/>
      <c r="C65" s="15"/>
      <c r="D65" s="15"/>
      <c r="E65" s="15"/>
      <c r="G65" s="48">
        <v>10.5</v>
      </c>
    </row>
    <row r="67" spans="1:4" ht="12.75">
      <c r="A67" s="71" t="s">
        <v>28</v>
      </c>
      <c r="B67" s="72"/>
      <c r="C67" s="72"/>
      <c r="D67" s="72"/>
    </row>
    <row r="68" spans="1:9" ht="43.5" customHeight="1">
      <c r="A68" s="72"/>
      <c r="B68" s="72"/>
      <c r="C68" s="72"/>
      <c r="D68" s="72"/>
      <c r="E68" s="10">
        <v>11523</v>
      </c>
      <c r="F68" s="10"/>
      <c r="G68" s="10">
        <v>5261.86</v>
      </c>
      <c r="H68" s="10"/>
      <c r="I68" s="10">
        <f>G68*100/E68</f>
        <v>45.663976395036016</v>
      </c>
    </row>
    <row r="69" spans="5:9" ht="19.5" customHeight="1">
      <c r="E69" s="9"/>
      <c r="F69" s="9"/>
      <c r="G69" s="9"/>
      <c r="H69" s="9"/>
      <c r="I69" s="9"/>
    </row>
    <row r="70" spans="1:9" ht="28.5" customHeight="1">
      <c r="A70" s="71" t="s">
        <v>29</v>
      </c>
      <c r="B70" s="72"/>
      <c r="C70" s="72"/>
      <c r="D70" s="72"/>
      <c r="E70" s="10">
        <f>SUM(E72:E79)</f>
        <v>255345.54</v>
      </c>
      <c r="F70" s="10"/>
      <c r="G70" s="10">
        <f>SUM(G72:G79)</f>
        <v>176282.65</v>
      </c>
      <c r="H70" s="10"/>
      <c r="I70" s="10">
        <f>G70*100/E70</f>
        <v>69.03690191729999</v>
      </c>
    </row>
    <row r="71" ht="8.25" customHeight="1"/>
    <row r="72" spans="1:9" ht="15">
      <c r="A72" s="2" t="s">
        <v>30</v>
      </c>
      <c r="E72" s="16">
        <v>85248</v>
      </c>
      <c r="F72" s="16"/>
      <c r="G72" s="16">
        <v>56293.61</v>
      </c>
      <c r="H72" s="16"/>
      <c r="I72" s="16">
        <f>G72*100/E72</f>
        <v>66.03510932807808</v>
      </c>
    </row>
    <row r="73" spans="1:9" ht="7.5" customHeight="1">
      <c r="A73" s="2"/>
      <c r="E73" s="16"/>
      <c r="F73" s="16"/>
      <c r="G73" s="16"/>
      <c r="H73" s="16"/>
      <c r="I73" s="16"/>
    </row>
    <row r="74" spans="1:9" ht="15">
      <c r="A74" s="2" t="s">
        <v>31</v>
      </c>
      <c r="E74" s="16">
        <v>113546</v>
      </c>
      <c r="F74" s="16"/>
      <c r="G74" s="16">
        <v>88719.02</v>
      </c>
      <c r="H74" s="16"/>
      <c r="I74" s="16">
        <f>G74*100/E74</f>
        <v>78.13487044898103</v>
      </c>
    </row>
    <row r="75" spans="1:9" ht="7.5" customHeight="1">
      <c r="A75" s="2"/>
      <c r="E75" s="16"/>
      <c r="F75" s="16"/>
      <c r="G75" s="16"/>
      <c r="H75" s="16"/>
      <c r="I75" s="16"/>
    </row>
    <row r="76" spans="1:9" ht="15">
      <c r="A76" s="2" t="s">
        <v>32</v>
      </c>
      <c r="E76" s="16">
        <v>50551.54</v>
      </c>
      <c r="F76" s="16"/>
      <c r="G76" s="16">
        <v>31270.02</v>
      </c>
      <c r="H76" s="16"/>
      <c r="I76" s="16">
        <f>G76*100/E76</f>
        <v>61.85770008193618</v>
      </c>
    </row>
    <row r="77" spans="1:9" ht="7.5" customHeight="1">
      <c r="A77" s="2"/>
      <c r="E77" s="16"/>
      <c r="F77" s="16"/>
      <c r="G77" s="16"/>
      <c r="H77" s="16"/>
      <c r="I77" s="16"/>
    </row>
    <row r="78" spans="1:9" ht="15">
      <c r="A78" s="2" t="s">
        <v>33</v>
      </c>
      <c r="E78" s="16">
        <v>6000</v>
      </c>
      <c r="F78" s="16"/>
      <c r="G78" s="16">
        <v>0</v>
      </c>
      <c r="H78" s="16"/>
      <c r="I78" s="16">
        <f>G78*100/E78</f>
        <v>0</v>
      </c>
    </row>
    <row r="79" ht="19.5" customHeight="1">
      <c r="I79" s="16"/>
    </row>
    <row r="80" spans="1:9" ht="15.75">
      <c r="A80" s="1" t="s">
        <v>34</v>
      </c>
      <c r="E80" s="10">
        <v>25000</v>
      </c>
      <c r="F80" s="10"/>
      <c r="G80" s="10">
        <v>4144.88</v>
      </c>
      <c r="H80" s="10"/>
      <c r="I80" s="10">
        <f>G80*100/E80</f>
        <v>16.57952</v>
      </c>
    </row>
    <row r="81" ht="19.5" customHeight="1">
      <c r="I81" s="16"/>
    </row>
    <row r="82" spans="1:9" ht="15.75">
      <c r="A82" s="1" t="s">
        <v>35</v>
      </c>
      <c r="E82" s="10">
        <f>SUM(E84:E94)</f>
        <v>377273</v>
      </c>
      <c r="F82" s="18"/>
      <c r="G82" s="10">
        <f>G84+G86+G89+G92+G94</f>
        <v>163751.25</v>
      </c>
      <c r="H82" s="18"/>
      <c r="I82" s="10">
        <f>G82*100/E82</f>
        <v>43.403914406808866</v>
      </c>
    </row>
    <row r="83" ht="12.75">
      <c r="G83" s="9"/>
    </row>
    <row r="84" spans="1:9" ht="15">
      <c r="A84" s="22" t="s">
        <v>12</v>
      </c>
      <c r="B84" s="4"/>
      <c r="C84" s="4"/>
      <c r="D84" s="4"/>
      <c r="E84" s="23">
        <f>229900+14500</f>
        <v>244400</v>
      </c>
      <c r="F84" s="24" t="s">
        <v>13</v>
      </c>
      <c r="G84" s="23">
        <f>99463.78+13597.82</f>
        <v>113061.6</v>
      </c>
      <c r="H84" s="23"/>
      <c r="I84" s="23">
        <v>50.31</v>
      </c>
    </row>
    <row r="85" spans="1:9" ht="7.5" customHeight="1">
      <c r="A85" s="2"/>
      <c r="E85" s="16"/>
      <c r="F85" s="13"/>
      <c r="G85" s="16"/>
      <c r="H85" s="16"/>
      <c r="I85" s="36"/>
    </row>
    <row r="86" spans="1:9" ht="15">
      <c r="A86" s="22" t="s">
        <v>49</v>
      </c>
      <c r="B86" s="4"/>
      <c r="C86" s="4"/>
      <c r="D86" s="4"/>
      <c r="E86" s="23">
        <v>3600</v>
      </c>
      <c r="F86" s="24"/>
      <c r="G86" s="23">
        <v>2200</v>
      </c>
      <c r="H86" s="23"/>
      <c r="I86" s="23">
        <f>G86*100/E86</f>
        <v>61.111111111111114</v>
      </c>
    </row>
    <row r="87" spans="1:9" ht="8.25" customHeight="1">
      <c r="A87" s="2"/>
      <c r="E87" s="16"/>
      <c r="F87" s="13"/>
      <c r="G87" s="16"/>
      <c r="H87" s="16"/>
      <c r="I87" s="36"/>
    </row>
    <row r="88" spans="1:9" ht="15">
      <c r="A88" s="2" t="s">
        <v>15</v>
      </c>
      <c r="E88" s="16"/>
      <c r="F88" s="16"/>
      <c r="G88" s="16"/>
      <c r="H88" s="16"/>
      <c r="I88" s="36"/>
    </row>
    <row r="89" spans="1:9" ht="15">
      <c r="A89" s="22" t="s">
        <v>14</v>
      </c>
      <c r="B89" s="4"/>
      <c r="C89" s="4"/>
      <c r="D89" s="4"/>
      <c r="E89" s="23">
        <f>39272+6320</f>
        <v>45592</v>
      </c>
      <c r="F89" s="23"/>
      <c r="G89" s="23">
        <f>17203.4+2679.5</f>
        <v>19882.9</v>
      </c>
      <c r="H89" s="23"/>
      <c r="I89" s="23">
        <f>G89*100/E89</f>
        <v>43.6105018424285</v>
      </c>
    </row>
    <row r="90" spans="1:9" ht="8.25" customHeight="1">
      <c r="A90" s="2"/>
      <c r="E90" s="16"/>
      <c r="F90" s="16"/>
      <c r="G90" s="16"/>
      <c r="H90" s="16"/>
      <c r="I90" s="36"/>
    </row>
    <row r="91" spans="1:9" ht="15">
      <c r="A91" s="2" t="s">
        <v>17</v>
      </c>
      <c r="E91" s="16"/>
      <c r="F91" s="16"/>
      <c r="G91" s="16"/>
      <c r="H91" s="16"/>
      <c r="I91" s="36"/>
    </row>
    <row r="92" spans="1:9" ht="15">
      <c r="A92" s="22" t="s">
        <v>16</v>
      </c>
      <c r="B92" s="22"/>
      <c r="C92" s="4"/>
      <c r="D92" s="4"/>
      <c r="E92" s="23">
        <v>8000.32</v>
      </c>
      <c r="F92" s="23"/>
      <c r="G92" s="23">
        <v>6000.24</v>
      </c>
      <c r="H92" s="23"/>
      <c r="I92" s="23">
        <f>G92*100/E92</f>
        <v>75</v>
      </c>
    </row>
    <row r="93" spans="5:9" ht="15" customHeight="1">
      <c r="E93" s="12"/>
      <c r="F93" s="12"/>
      <c r="G93" s="12"/>
      <c r="H93" s="12"/>
      <c r="I93" s="36"/>
    </row>
    <row r="94" spans="1:9" ht="14.25">
      <c r="A94" s="69" t="s">
        <v>18</v>
      </c>
      <c r="B94" s="70"/>
      <c r="C94" s="70"/>
      <c r="D94" s="70"/>
      <c r="E94" s="25">
        <f>1600+21719.68+9000+280+6381+1000+10000+9500+1000+5200+4000+6000</f>
        <v>75680.68</v>
      </c>
      <c r="F94" s="25"/>
      <c r="G94" s="25">
        <f>SUM(G97:G149)</f>
        <v>22606.510000000006</v>
      </c>
      <c r="H94" s="23"/>
      <c r="I94" s="23">
        <f>G94*100/E94</f>
        <v>29.87091289348881</v>
      </c>
    </row>
    <row r="95" ht="15" customHeight="1">
      <c r="A95" s="20" t="s">
        <v>4</v>
      </c>
    </row>
    <row r="96" ht="8.25" customHeight="1"/>
    <row r="97" spans="1:7" ht="15">
      <c r="A97" s="27" t="s">
        <v>25</v>
      </c>
      <c r="B97" s="28"/>
      <c r="C97" s="28"/>
      <c r="D97" s="28"/>
      <c r="E97" s="28"/>
      <c r="F97" s="29"/>
      <c r="G97" s="51">
        <f>11.9</f>
        <v>11.9</v>
      </c>
    </row>
    <row r="98" ht="8.25" customHeight="1">
      <c r="G98" s="52"/>
    </row>
    <row r="99" spans="1:7" ht="15">
      <c r="A99" s="27" t="s">
        <v>20</v>
      </c>
      <c r="B99" s="28"/>
      <c r="C99" s="28"/>
      <c r="D99" s="28"/>
      <c r="E99" s="28"/>
      <c r="F99" s="29"/>
      <c r="G99" s="51">
        <f>160.55</f>
        <v>160.55</v>
      </c>
    </row>
    <row r="100" spans="1:7" ht="7.5" customHeight="1">
      <c r="A100" s="14"/>
      <c r="B100" s="15"/>
      <c r="C100" s="15"/>
      <c r="D100" s="15"/>
      <c r="E100" s="15"/>
      <c r="G100" s="48"/>
    </row>
    <row r="101" spans="1:7" ht="15">
      <c r="A101" s="27" t="s">
        <v>37</v>
      </c>
      <c r="B101" s="28"/>
      <c r="C101" s="28"/>
      <c r="D101" s="28"/>
      <c r="E101" s="28"/>
      <c r="F101" s="29"/>
      <c r="G101" s="51">
        <f>734+104.4+123+1+149</f>
        <v>1111.4</v>
      </c>
    </row>
    <row r="102" spans="1:7" ht="7.5" customHeight="1">
      <c r="A102" s="14"/>
      <c r="B102" s="15"/>
      <c r="C102" s="15"/>
      <c r="D102" s="15"/>
      <c r="E102" s="15"/>
      <c r="G102" s="48"/>
    </row>
    <row r="103" spans="1:7" ht="15">
      <c r="A103" s="14" t="s">
        <v>39</v>
      </c>
      <c r="B103" s="15"/>
      <c r="C103" s="15"/>
      <c r="D103" s="15"/>
      <c r="E103" s="15"/>
      <c r="G103" s="48">
        <f>55.96+58.56+59.6+58.56+58.08</f>
        <v>290.76</v>
      </c>
    </row>
    <row r="104" spans="1:7" ht="7.5" customHeight="1">
      <c r="A104" s="30"/>
      <c r="B104" s="31"/>
      <c r="C104" s="31"/>
      <c r="D104" s="31"/>
      <c r="E104" s="31"/>
      <c r="F104" s="32"/>
      <c r="G104" s="49"/>
    </row>
    <row r="105" spans="1:7" ht="15">
      <c r="A105" s="27" t="s">
        <v>21</v>
      </c>
      <c r="B105" s="28"/>
      <c r="C105" s="28"/>
      <c r="D105" s="28"/>
      <c r="E105" s="28"/>
      <c r="F105" s="29"/>
      <c r="G105" s="51">
        <f>679.69+19.99+79.95</f>
        <v>779.6300000000001</v>
      </c>
    </row>
    <row r="106" spans="1:7" ht="7.5" customHeight="1">
      <c r="A106" s="30"/>
      <c r="B106" s="31"/>
      <c r="C106" s="31"/>
      <c r="D106" s="31"/>
      <c r="E106" s="31"/>
      <c r="F106" s="32"/>
      <c r="G106" s="49"/>
    </row>
    <row r="107" spans="1:7" ht="27.75" customHeight="1">
      <c r="A107" s="78" t="s">
        <v>75</v>
      </c>
      <c r="B107" s="80"/>
      <c r="C107" s="80"/>
      <c r="D107" s="80"/>
      <c r="E107" s="80"/>
      <c r="F107" s="29"/>
      <c r="G107" s="51">
        <v>2349.72</v>
      </c>
    </row>
    <row r="108" spans="1:7" ht="7.5" customHeight="1">
      <c r="A108" s="30"/>
      <c r="B108" s="31"/>
      <c r="C108" s="31"/>
      <c r="D108" s="31"/>
      <c r="E108" s="31"/>
      <c r="F108" s="32"/>
      <c r="G108" s="49"/>
    </row>
    <row r="109" spans="1:7" ht="15">
      <c r="A109" s="27" t="s">
        <v>61</v>
      </c>
      <c r="B109" s="28"/>
      <c r="C109" s="28"/>
      <c r="D109" s="28"/>
      <c r="E109" s="28"/>
      <c r="F109" s="29"/>
      <c r="G109" s="51">
        <v>563.2</v>
      </c>
    </row>
    <row r="110" spans="1:7" ht="7.5" customHeight="1">
      <c r="A110" s="14"/>
      <c r="B110" s="15"/>
      <c r="C110" s="15"/>
      <c r="D110" s="15"/>
      <c r="E110" s="15"/>
      <c r="G110" s="48"/>
    </row>
    <row r="111" spans="1:7" ht="15">
      <c r="A111" s="27" t="s">
        <v>87</v>
      </c>
      <c r="B111" s="28"/>
      <c r="C111" s="28"/>
      <c r="D111" s="28"/>
      <c r="E111" s="28"/>
      <c r="F111" s="29"/>
      <c r="G111" s="51">
        <f>290.42+131.32</f>
        <v>421.74</v>
      </c>
    </row>
    <row r="112" spans="1:7" ht="7.5" customHeight="1">
      <c r="A112" s="33"/>
      <c r="B112" s="34"/>
      <c r="C112" s="34"/>
      <c r="D112" s="34"/>
      <c r="E112" s="34"/>
      <c r="F112" s="35"/>
      <c r="G112" s="50"/>
    </row>
    <row r="113" spans="1:7" ht="15">
      <c r="A113" s="27" t="s">
        <v>66</v>
      </c>
      <c r="B113" s="28"/>
      <c r="C113" s="28"/>
      <c r="D113" s="28"/>
      <c r="E113" s="28"/>
      <c r="F113" s="29"/>
      <c r="G113" s="51">
        <v>96.5</v>
      </c>
    </row>
    <row r="114" spans="1:7" ht="7.5" customHeight="1">
      <c r="A114" s="14"/>
      <c r="B114" s="15"/>
      <c r="C114" s="15"/>
      <c r="D114" s="15"/>
      <c r="E114" s="15"/>
      <c r="G114" s="48"/>
    </row>
    <row r="115" spans="1:7" ht="15">
      <c r="A115" s="14" t="s">
        <v>67</v>
      </c>
      <c r="B115" s="15"/>
      <c r="C115" s="15"/>
      <c r="D115" s="15"/>
      <c r="E115" s="15"/>
      <c r="G115" s="48">
        <v>166.65</v>
      </c>
    </row>
    <row r="116" spans="1:7" ht="7.5" customHeight="1">
      <c r="A116" s="30"/>
      <c r="B116" s="31"/>
      <c r="C116" s="31"/>
      <c r="D116" s="31"/>
      <c r="E116" s="31"/>
      <c r="F116" s="32"/>
      <c r="G116" s="49"/>
    </row>
    <row r="117" spans="1:7" ht="15">
      <c r="A117" s="27" t="s">
        <v>22</v>
      </c>
      <c r="B117" s="28"/>
      <c r="C117" s="28"/>
      <c r="D117" s="28"/>
      <c r="E117" s="28"/>
      <c r="F117" s="29"/>
      <c r="G117" s="51">
        <v>20</v>
      </c>
    </row>
    <row r="118" spans="1:7" ht="7.5" customHeight="1">
      <c r="A118" s="14"/>
      <c r="B118" s="15"/>
      <c r="C118" s="15"/>
      <c r="D118" s="15"/>
      <c r="E118" s="15"/>
      <c r="G118" s="48"/>
    </row>
    <row r="119" spans="1:7" ht="15">
      <c r="A119" s="27" t="s">
        <v>36</v>
      </c>
      <c r="B119" s="28"/>
      <c r="C119" s="28"/>
      <c r="D119" s="28"/>
      <c r="E119" s="28"/>
      <c r="F119" s="29"/>
      <c r="G119" s="51">
        <f>184+40</f>
        <v>224</v>
      </c>
    </row>
    <row r="120" spans="1:7" ht="7.5" customHeight="1">
      <c r="A120" s="14"/>
      <c r="B120" s="15"/>
      <c r="C120" s="15"/>
      <c r="D120" s="15"/>
      <c r="E120" s="15"/>
      <c r="G120" s="48"/>
    </row>
    <row r="121" spans="1:7" ht="15">
      <c r="A121" s="27" t="s">
        <v>53</v>
      </c>
      <c r="B121" s="28"/>
      <c r="C121" s="28"/>
      <c r="D121" s="28"/>
      <c r="E121" s="28"/>
      <c r="F121" s="29"/>
      <c r="G121" s="51">
        <v>321</v>
      </c>
    </row>
    <row r="122" spans="1:7" ht="7.5" customHeight="1">
      <c r="A122" s="33"/>
      <c r="B122" s="34"/>
      <c r="C122" s="34"/>
      <c r="D122" s="34"/>
      <c r="E122" s="34"/>
      <c r="F122" s="35"/>
      <c r="G122" s="50"/>
    </row>
    <row r="123" spans="1:7" ht="15">
      <c r="A123" s="27" t="s">
        <v>27</v>
      </c>
      <c r="B123" s="28"/>
      <c r="C123" s="28"/>
      <c r="D123" s="28"/>
      <c r="E123" s="28"/>
      <c r="F123" s="29"/>
      <c r="G123" s="51">
        <v>3663.65</v>
      </c>
    </row>
    <row r="124" spans="1:7" ht="7.5" customHeight="1">
      <c r="A124" s="14"/>
      <c r="B124" s="15"/>
      <c r="C124" s="15"/>
      <c r="D124" s="15"/>
      <c r="E124" s="15"/>
      <c r="G124" s="48"/>
    </row>
    <row r="125" spans="1:7" ht="15">
      <c r="A125" s="14" t="s">
        <v>26</v>
      </c>
      <c r="B125" s="15"/>
      <c r="C125" s="15"/>
      <c r="D125" s="15"/>
      <c r="E125" s="15"/>
      <c r="G125" s="48">
        <v>3920.33</v>
      </c>
    </row>
    <row r="126" spans="1:7" ht="7.5" customHeight="1">
      <c r="A126" s="30"/>
      <c r="B126" s="31"/>
      <c r="C126" s="31"/>
      <c r="D126" s="31"/>
      <c r="E126" s="31"/>
      <c r="F126" s="32"/>
      <c r="G126" s="49"/>
    </row>
    <row r="127" spans="1:7" ht="15">
      <c r="A127" s="27" t="s">
        <v>23</v>
      </c>
      <c r="B127" s="28"/>
      <c r="C127" s="28"/>
      <c r="D127" s="28"/>
      <c r="E127" s="28"/>
      <c r="F127" s="29"/>
      <c r="G127" s="51">
        <f>100+15.6+100+9.5+200+200+200+200+200-29.65</f>
        <v>1195.4499999999998</v>
      </c>
    </row>
    <row r="128" spans="1:7" ht="7.5" customHeight="1">
      <c r="A128" s="14"/>
      <c r="B128" s="15"/>
      <c r="C128" s="15"/>
      <c r="D128" s="15"/>
      <c r="E128" s="15"/>
      <c r="G128" s="48"/>
    </row>
    <row r="129" spans="1:7" ht="15">
      <c r="A129" s="14" t="s">
        <v>24</v>
      </c>
      <c r="B129" s="15"/>
      <c r="C129" s="15"/>
      <c r="D129" s="15"/>
      <c r="E129" s="15"/>
      <c r="G129" s="48">
        <f>164.7+2952.48</f>
        <v>3117.18</v>
      </c>
    </row>
    <row r="130" spans="1:7" ht="7.5" customHeight="1">
      <c r="A130" s="30"/>
      <c r="B130" s="31"/>
      <c r="C130" s="31"/>
      <c r="D130" s="31"/>
      <c r="E130" s="31"/>
      <c r="F130" s="32"/>
      <c r="G130" s="49"/>
    </row>
    <row r="131" spans="1:7" ht="15">
      <c r="A131" s="27" t="s">
        <v>73</v>
      </c>
      <c r="B131" s="28"/>
      <c r="C131" s="28"/>
      <c r="D131" s="28"/>
      <c r="E131" s="28"/>
      <c r="F131" s="29"/>
      <c r="G131" s="51">
        <f>213.5</f>
        <v>213.5</v>
      </c>
    </row>
    <row r="132" spans="1:7" ht="7.5" customHeight="1">
      <c r="A132" s="14"/>
      <c r="B132" s="15"/>
      <c r="C132" s="15"/>
      <c r="D132" s="15"/>
      <c r="E132" s="15"/>
      <c r="G132" s="48"/>
    </row>
    <row r="133" spans="1:7" ht="15">
      <c r="A133" s="14" t="s">
        <v>72</v>
      </c>
      <c r="B133" s="15"/>
      <c r="C133" s="15"/>
      <c r="D133" s="15"/>
      <c r="E133" s="15"/>
      <c r="G133" s="48">
        <f>305+270.11</f>
        <v>575.11</v>
      </c>
    </row>
    <row r="134" spans="1:7" ht="7.5" customHeight="1">
      <c r="A134" s="30"/>
      <c r="B134" s="31"/>
      <c r="C134" s="31"/>
      <c r="D134" s="31"/>
      <c r="E134" s="31"/>
      <c r="F134" s="32"/>
      <c r="G134" s="49"/>
    </row>
    <row r="135" spans="1:7" ht="15">
      <c r="A135" s="27" t="s">
        <v>71</v>
      </c>
      <c r="B135" s="28"/>
      <c r="C135" s="28"/>
      <c r="D135" s="28"/>
      <c r="E135" s="28"/>
      <c r="F135" s="29"/>
      <c r="G135" s="51">
        <f>936.47</f>
        <v>936.47</v>
      </c>
    </row>
    <row r="136" spans="1:7" ht="7.5" customHeight="1">
      <c r="A136" s="14"/>
      <c r="B136" s="15"/>
      <c r="C136" s="15"/>
      <c r="D136" s="15"/>
      <c r="E136" s="15"/>
      <c r="G136" s="48"/>
    </row>
    <row r="137" spans="1:7" ht="15">
      <c r="A137" s="14" t="s">
        <v>40</v>
      </c>
      <c r="B137" s="15"/>
      <c r="C137" s="15"/>
      <c r="D137" s="15"/>
      <c r="E137" s="15"/>
      <c r="G137" s="48">
        <f>732</f>
        <v>732</v>
      </c>
    </row>
    <row r="138" spans="1:7" ht="7.5" customHeight="1">
      <c r="A138" s="30"/>
      <c r="B138" s="31"/>
      <c r="C138" s="31"/>
      <c r="D138" s="31"/>
      <c r="E138" s="31"/>
      <c r="F138" s="32"/>
      <c r="G138" s="49"/>
    </row>
    <row r="139" spans="1:7" ht="15">
      <c r="A139" s="27" t="s">
        <v>74</v>
      </c>
      <c r="B139" s="28"/>
      <c r="C139" s="28"/>
      <c r="D139" s="28"/>
      <c r="E139" s="28"/>
      <c r="F139" s="29"/>
      <c r="G139" s="51">
        <f>54.9</f>
        <v>54.9</v>
      </c>
    </row>
    <row r="140" spans="1:7" ht="7.5" customHeight="1">
      <c r="A140" s="14"/>
      <c r="B140" s="15"/>
      <c r="C140" s="15"/>
      <c r="D140" s="15"/>
      <c r="E140" s="15"/>
      <c r="G140" s="48"/>
    </row>
    <row r="141" spans="1:7" ht="15">
      <c r="A141" s="14" t="s">
        <v>38</v>
      </c>
      <c r="B141" s="15"/>
      <c r="C141" s="15"/>
      <c r="D141" s="15"/>
      <c r="E141" s="15"/>
      <c r="G141" s="48">
        <f>42.7+42.7+115.9+148.6+107.12</f>
        <v>457.02</v>
      </c>
    </row>
    <row r="142" spans="1:7" ht="7.5" customHeight="1">
      <c r="A142" s="30"/>
      <c r="B142" s="31"/>
      <c r="C142" s="31"/>
      <c r="D142" s="31"/>
      <c r="E142" s="31"/>
      <c r="F142" s="32"/>
      <c r="G142" s="49"/>
    </row>
    <row r="143" spans="1:7" ht="15">
      <c r="A143" s="27" t="s">
        <v>68</v>
      </c>
      <c r="B143" s="28"/>
      <c r="C143" s="28"/>
      <c r="D143" s="28"/>
      <c r="E143" s="28"/>
      <c r="F143" s="29"/>
      <c r="G143" s="51">
        <f>7.5+12+27+7.5</f>
        <v>54</v>
      </c>
    </row>
    <row r="144" spans="1:7" ht="7.5" customHeight="1">
      <c r="A144" s="30"/>
      <c r="B144" s="31"/>
      <c r="C144" s="31"/>
      <c r="D144" s="31"/>
      <c r="E144" s="31"/>
      <c r="F144" s="32"/>
      <c r="G144" s="49"/>
    </row>
    <row r="145" spans="1:7" ht="15">
      <c r="A145" s="27" t="s">
        <v>65</v>
      </c>
      <c r="B145" s="28"/>
      <c r="C145" s="28"/>
      <c r="D145" s="28"/>
      <c r="E145" s="28"/>
      <c r="F145" s="29"/>
      <c r="G145" s="51">
        <f>197.41+22.5+168.96+145.39+34+19+25.5+93.57+84.33</f>
        <v>790.66</v>
      </c>
    </row>
    <row r="146" spans="1:7" ht="7.5" customHeight="1">
      <c r="A146" s="33"/>
      <c r="B146" s="34"/>
      <c r="C146" s="34"/>
      <c r="D146" s="34"/>
      <c r="E146" s="34"/>
      <c r="F146" s="35"/>
      <c r="G146" s="50"/>
    </row>
    <row r="147" spans="1:7" ht="15">
      <c r="A147" s="27" t="s">
        <v>70</v>
      </c>
      <c r="B147" s="28"/>
      <c r="C147" s="28"/>
      <c r="D147" s="28"/>
      <c r="E147" s="28"/>
      <c r="F147" s="29"/>
      <c r="G147" s="51">
        <f>82+15.99+79.3</f>
        <v>177.29</v>
      </c>
    </row>
    <row r="148" ht="7.5" customHeight="1">
      <c r="G148" s="53"/>
    </row>
    <row r="149" spans="1:9" ht="30" customHeight="1">
      <c r="A149" s="82" t="s">
        <v>69</v>
      </c>
      <c r="B149" s="83"/>
      <c r="C149" s="83"/>
      <c r="D149" s="83"/>
      <c r="E149" s="35"/>
      <c r="F149" s="35"/>
      <c r="G149" s="50">
        <f>19.7+22+34.8+90+3+32.4</f>
        <v>201.9</v>
      </c>
      <c r="H149" s="35"/>
      <c r="I149" s="35"/>
    </row>
    <row r="150" ht="19.5" customHeight="1"/>
    <row r="151" spans="1:9" ht="30" customHeight="1">
      <c r="A151" s="71" t="s">
        <v>41</v>
      </c>
      <c r="B151" s="72"/>
      <c r="C151" s="72"/>
      <c r="D151" s="72"/>
      <c r="E151" s="10">
        <f>E153+E158+E161+E16+E1618+E155+E163</f>
        <v>50000.00000000001</v>
      </c>
      <c r="F151" s="18"/>
      <c r="G151" s="10">
        <f>G153+G158+G161+G163+G155</f>
        <v>24132.300000000003</v>
      </c>
      <c r="H151" s="18"/>
      <c r="I151" s="37">
        <f>G151*100/E151</f>
        <v>48.2646</v>
      </c>
    </row>
    <row r="152" ht="15" customHeight="1"/>
    <row r="153" spans="1:9" ht="15">
      <c r="A153" s="22" t="s">
        <v>12</v>
      </c>
      <c r="B153" s="4"/>
      <c r="C153" s="4"/>
      <c r="D153" s="4"/>
      <c r="E153" s="23">
        <f>37355.43+2239.62</f>
        <v>39595.05</v>
      </c>
      <c r="F153" s="24" t="s">
        <v>13</v>
      </c>
      <c r="G153" s="23">
        <f>16388.14+2170.15</f>
        <v>18558.29</v>
      </c>
      <c r="H153" s="23"/>
      <c r="I153" s="23">
        <f>G153*100/E153</f>
        <v>46.870227465301845</v>
      </c>
    </row>
    <row r="154" spans="1:9" ht="7.5" customHeight="1">
      <c r="A154" s="2"/>
      <c r="E154" s="16"/>
      <c r="F154" s="13"/>
      <c r="G154" s="16"/>
      <c r="H154" s="16"/>
      <c r="I154" s="36"/>
    </row>
    <row r="155" spans="1:9" ht="15">
      <c r="A155" s="22" t="s">
        <v>49</v>
      </c>
      <c r="B155" s="4"/>
      <c r="C155" s="4"/>
      <c r="D155" s="4"/>
      <c r="E155" s="23">
        <v>750</v>
      </c>
      <c r="F155" s="24"/>
      <c r="G155" s="23">
        <v>750</v>
      </c>
      <c r="H155" s="23"/>
      <c r="I155" s="23">
        <f>G155*100/E155</f>
        <v>100</v>
      </c>
    </row>
    <row r="156" spans="1:9" ht="8.25" customHeight="1">
      <c r="A156" s="2"/>
      <c r="E156" s="16"/>
      <c r="F156" s="13"/>
      <c r="G156" s="16"/>
      <c r="H156" s="16"/>
      <c r="I156" s="36"/>
    </row>
    <row r="157" spans="1:9" ht="15">
      <c r="A157" s="2" t="s">
        <v>15</v>
      </c>
      <c r="E157" s="16"/>
      <c r="F157" s="16"/>
      <c r="G157" s="16"/>
      <c r="H157" s="16"/>
      <c r="I157" s="36"/>
    </row>
    <row r="158" spans="1:9" ht="15">
      <c r="A158" s="22" t="s">
        <v>14</v>
      </c>
      <c r="B158" s="4"/>
      <c r="C158" s="4"/>
      <c r="D158" s="4"/>
      <c r="E158" s="23">
        <f>6373.89+590.98</f>
        <v>6964.870000000001</v>
      </c>
      <c r="F158" s="23"/>
      <c r="G158" s="23">
        <f>3014.17+309.78</f>
        <v>3323.95</v>
      </c>
      <c r="H158" s="23"/>
      <c r="I158" s="23">
        <f>G158*100/E158</f>
        <v>47.72450885659028</v>
      </c>
    </row>
    <row r="159" spans="1:9" ht="8.25" customHeight="1">
      <c r="A159" s="2"/>
      <c r="E159" s="16"/>
      <c r="F159" s="16"/>
      <c r="G159" s="16"/>
      <c r="H159" s="16"/>
      <c r="I159" s="36"/>
    </row>
    <row r="160" spans="1:9" ht="15">
      <c r="A160" s="2" t="s">
        <v>17</v>
      </c>
      <c r="E160" s="16"/>
      <c r="F160" s="16"/>
      <c r="G160" s="16"/>
      <c r="H160" s="16"/>
      <c r="I160" s="36"/>
    </row>
    <row r="161" spans="1:9" ht="15">
      <c r="A161" s="22" t="s">
        <v>16</v>
      </c>
      <c r="B161" s="22"/>
      <c r="C161" s="4"/>
      <c r="D161" s="4"/>
      <c r="E161" s="23">
        <v>2000.08</v>
      </c>
      <c r="F161" s="23"/>
      <c r="G161" s="23">
        <v>1500.06</v>
      </c>
      <c r="H161" s="23"/>
      <c r="I161" s="23">
        <f>G161*100/E161</f>
        <v>75</v>
      </c>
    </row>
    <row r="162" spans="5:9" ht="15" customHeight="1">
      <c r="E162" s="12"/>
      <c r="F162" s="12"/>
      <c r="G162" s="12"/>
      <c r="H162" s="12"/>
      <c r="I162" s="36"/>
    </row>
    <row r="163" spans="1:9" ht="15">
      <c r="A163" s="22" t="s">
        <v>42</v>
      </c>
      <c r="B163" s="4"/>
      <c r="C163" s="4"/>
      <c r="D163" s="4"/>
      <c r="E163" s="23">
        <f>600+90</f>
        <v>690</v>
      </c>
      <c r="F163" s="23"/>
      <c r="G163" s="23">
        <f>G166+G168</f>
        <v>0</v>
      </c>
      <c r="H163" s="23"/>
      <c r="I163" s="23">
        <f>G163*100/E163</f>
        <v>0</v>
      </c>
    </row>
    <row r="164" spans="1:9" ht="15">
      <c r="A164" s="26" t="s">
        <v>45</v>
      </c>
      <c r="E164" s="9"/>
      <c r="F164" s="9"/>
      <c r="G164" s="9"/>
      <c r="H164" s="9"/>
      <c r="I164" s="36"/>
    </row>
    <row r="165" spans="1:9" ht="7.5" customHeight="1">
      <c r="A165" s="2"/>
      <c r="E165" s="9"/>
      <c r="F165" s="9"/>
      <c r="G165" s="9"/>
      <c r="H165" s="9"/>
      <c r="I165" s="36"/>
    </row>
    <row r="166" spans="1:9" ht="15">
      <c r="A166" s="2" t="s">
        <v>43</v>
      </c>
      <c r="E166" s="19">
        <v>90</v>
      </c>
      <c r="F166" s="19"/>
      <c r="G166" s="19">
        <v>0</v>
      </c>
      <c r="H166" s="19"/>
      <c r="I166" s="36">
        <f>G166*100/E166</f>
        <v>0</v>
      </c>
    </row>
    <row r="167" spans="1:9" ht="7.5" customHeight="1">
      <c r="A167" s="2"/>
      <c r="E167" s="19"/>
      <c r="F167" s="19"/>
      <c r="G167" s="19"/>
      <c r="H167" s="19"/>
      <c r="I167" s="36"/>
    </row>
    <row r="168" spans="1:9" ht="15">
      <c r="A168" s="2" t="s">
        <v>44</v>
      </c>
      <c r="E168" s="19">
        <v>600</v>
      </c>
      <c r="F168" s="19"/>
      <c r="G168" s="19">
        <v>0</v>
      </c>
      <c r="H168" s="19"/>
      <c r="I168" s="36">
        <f>G168*100/E168</f>
        <v>0</v>
      </c>
    </row>
    <row r="169" ht="19.5" customHeight="1"/>
    <row r="170" spans="1:9" ht="15.75">
      <c r="A170" s="1" t="s">
        <v>46</v>
      </c>
      <c r="E170" s="10">
        <f>E172</f>
        <v>202793</v>
      </c>
      <c r="F170" s="10"/>
      <c r="G170" s="10">
        <f>G172</f>
        <v>99639.26</v>
      </c>
      <c r="H170" s="10"/>
      <c r="I170" s="10">
        <f>G170*100/E170</f>
        <v>49.13348093869118</v>
      </c>
    </row>
    <row r="171" spans="5:9" ht="15" customHeight="1">
      <c r="E171" s="9"/>
      <c r="F171" s="9"/>
      <c r="G171" s="9"/>
      <c r="H171" s="9"/>
      <c r="I171" s="9"/>
    </row>
    <row r="172" spans="1:9" ht="27.75" customHeight="1">
      <c r="A172" s="74" t="s">
        <v>47</v>
      </c>
      <c r="B172" s="72"/>
      <c r="C172" s="72"/>
      <c r="D172" s="72"/>
      <c r="E172" s="16">
        <v>202793</v>
      </c>
      <c r="F172" s="16"/>
      <c r="G172" s="16">
        <v>99639.26</v>
      </c>
      <c r="H172" s="16"/>
      <c r="I172" s="16">
        <f>G172*100/E172</f>
        <v>49.13348093869118</v>
      </c>
    </row>
    <row r="173" spans="5:9" ht="21" customHeight="1">
      <c r="E173" s="16"/>
      <c r="F173" s="16"/>
      <c r="G173" s="16"/>
      <c r="H173" s="16"/>
      <c r="I173" s="16"/>
    </row>
    <row r="174" spans="1:9" ht="14.25" customHeight="1">
      <c r="A174" s="1" t="s">
        <v>55</v>
      </c>
      <c r="E174" s="10">
        <f>E180+E182+E185+E187+E198+E178</f>
        <v>121809.81</v>
      </c>
      <c r="F174" s="10"/>
      <c r="G174" s="10">
        <f>G180+G182+G185+G187+G198+G178</f>
        <v>44428.88</v>
      </c>
      <c r="H174" s="10"/>
      <c r="I174" s="10">
        <f>G174*100/E174</f>
        <v>36.47397528983914</v>
      </c>
    </row>
    <row r="175" spans="1:9" ht="15.75">
      <c r="A175" s="71" t="s">
        <v>89</v>
      </c>
      <c r="B175" s="72"/>
      <c r="C175" s="72"/>
      <c r="D175" s="72"/>
      <c r="E175" s="10"/>
      <c r="F175" s="10"/>
      <c r="G175" s="10"/>
      <c r="H175" s="10"/>
      <c r="I175" s="10"/>
    </row>
    <row r="176" spans="1:9" ht="72" customHeight="1">
      <c r="A176" s="72"/>
      <c r="B176" s="72"/>
      <c r="C176" s="72"/>
      <c r="D176" s="72"/>
      <c r="E176" s="10"/>
      <c r="F176" s="10"/>
      <c r="G176" s="10"/>
      <c r="H176" s="10"/>
      <c r="I176" s="10"/>
    </row>
    <row r="177" spans="5:9" ht="14.25">
      <c r="E177" s="16"/>
      <c r="F177" s="16"/>
      <c r="G177" s="16"/>
      <c r="H177" s="16"/>
      <c r="I177" s="16"/>
    </row>
    <row r="178" spans="1:9" ht="60.75" customHeight="1">
      <c r="A178" s="81" t="s">
        <v>56</v>
      </c>
      <c r="B178" s="73"/>
      <c r="C178" s="73"/>
      <c r="D178" s="73"/>
      <c r="E178" s="23">
        <v>13448.46</v>
      </c>
      <c r="F178" s="24" t="s">
        <v>13</v>
      </c>
      <c r="G178" s="23">
        <v>5147.1</v>
      </c>
      <c r="H178" s="23"/>
      <c r="I178" s="23">
        <f>G178*100/E178</f>
        <v>38.272783649577725</v>
      </c>
    </row>
    <row r="179" spans="1:9" ht="7.5" customHeight="1">
      <c r="A179" s="2"/>
      <c r="E179" s="16"/>
      <c r="F179" s="13"/>
      <c r="G179" s="16"/>
      <c r="H179" s="16"/>
      <c r="I179" s="36"/>
    </row>
    <row r="180" spans="1:9" ht="72.75" customHeight="1">
      <c r="A180" s="81" t="s">
        <v>57</v>
      </c>
      <c r="B180" s="73"/>
      <c r="C180" s="73"/>
      <c r="D180" s="73"/>
      <c r="E180" s="23">
        <f>52597.08+2450.07</f>
        <v>55047.15</v>
      </c>
      <c r="F180" s="24" t="s">
        <v>13</v>
      </c>
      <c r="G180" s="23">
        <f>24475.59+1140.13</f>
        <v>25615.72</v>
      </c>
      <c r="H180" s="23"/>
      <c r="I180" s="23">
        <f>G180*100/E180</f>
        <v>46.534143911174326</v>
      </c>
    </row>
    <row r="181" spans="1:9" ht="7.5" customHeight="1">
      <c r="A181" s="2"/>
      <c r="E181" s="16"/>
      <c r="F181" s="13"/>
      <c r="G181" s="16"/>
      <c r="H181" s="16"/>
      <c r="I181" s="36"/>
    </row>
    <row r="182" spans="1:9" ht="29.25" customHeight="1">
      <c r="A182" s="81" t="s">
        <v>76</v>
      </c>
      <c r="B182" s="73"/>
      <c r="C182" s="73"/>
      <c r="D182" s="73"/>
      <c r="E182" s="23">
        <f>2963.51+138.05</f>
        <v>3101.5600000000004</v>
      </c>
      <c r="F182" s="24"/>
      <c r="G182" s="23">
        <v>0</v>
      </c>
      <c r="H182" s="23"/>
      <c r="I182" s="23">
        <f>G182*100/E182</f>
        <v>0</v>
      </c>
    </row>
    <row r="183" spans="1:9" ht="8.25" customHeight="1">
      <c r="A183" s="2"/>
      <c r="E183" s="16"/>
      <c r="F183" s="13"/>
      <c r="G183" s="16"/>
      <c r="H183" s="16"/>
      <c r="I183" s="36"/>
    </row>
    <row r="184" spans="1:9" ht="15">
      <c r="A184" s="2" t="s">
        <v>15</v>
      </c>
      <c r="E184" s="16"/>
      <c r="F184" s="16"/>
      <c r="G184" s="16"/>
      <c r="H184" s="16"/>
      <c r="I184" s="36"/>
    </row>
    <row r="185" spans="1:9" ht="15">
      <c r="A185" s="22" t="s">
        <v>14</v>
      </c>
      <c r="B185" s="4"/>
      <c r="C185" s="4"/>
      <c r="D185" s="4"/>
      <c r="E185" s="23">
        <f>8487.25+395.35+1322.06+61.58</f>
        <v>10266.24</v>
      </c>
      <c r="F185" s="23"/>
      <c r="G185" s="23">
        <f>3824.89+178.17+595.75+27.75</f>
        <v>4626.5599999999995</v>
      </c>
      <c r="H185" s="23"/>
      <c r="I185" s="23">
        <f>G185*100/E185</f>
        <v>45.065768967022</v>
      </c>
    </row>
    <row r="186" spans="5:9" ht="11.25" customHeight="1">
      <c r="E186" s="16"/>
      <c r="F186" s="16"/>
      <c r="G186" s="16"/>
      <c r="H186" s="16"/>
      <c r="I186" s="16"/>
    </row>
    <row r="187" spans="1:9" ht="13.5" customHeight="1">
      <c r="A187" s="81" t="s">
        <v>77</v>
      </c>
      <c r="B187" s="73"/>
      <c r="C187" s="73"/>
      <c r="D187" s="73"/>
      <c r="E187" s="23">
        <f>175+400+343.27+1401.3+1287.83</f>
        <v>3607.3999999999996</v>
      </c>
      <c r="F187" s="23"/>
      <c r="G187" s="23">
        <f>SUM(G190:G196)</f>
        <v>1003.5</v>
      </c>
      <c r="H187" s="23"/>
      <c r="I187" s="23">
        <f>G187*100/E187</f>
        <v>27.817818927759607</v>
      </c>
    </row>
    <row r="188" spans="1:9" ht="15">
      <c r="A188" s="26" t="s">
        <v>45</v>
      </c>
      <c r="E188" s="9"/>
      <c r="F188" s="9"/>
      <c r="G188" s="9"/>
      <c r="H188" s="9"/>
      <c r="I188" s="36"/>
    </row>
    <row r="189" spans="1:7" ht="7.5" customHeight="1">
      <c r="A189" s="14"/>
      <c r="B189" s="15"/>
      <c r="C189" s="15"/>
      <c r="D189" s="15"/>
      <c r="E189" s="15"/>
      <c r="G189" s="48"/>
    </row>
    <row r="190" spans="1:7" ht="15">
      <c r="A190" s="14" t="s">
        <v>78</v>
      </c>
      <c r="B190" s="15"/>
      <c r="C190" s="15"/>
      <c r="D190" s="15"/>
      <c r="E190" s="15"/>
      <c r="G190" s="48">
        <f>358.19+16.68</f>
        <v>374.87</v>
      </c>
    </row>
    <row r="191" spans="1:7" ht="7.5" customHeight="1">
      <c r="A191" s="30"/>
      <c r="B191" s="31"/>
      <c r="C191" s="31"/>
      <c r="D191" s="31"/>
      <c r="E191" s="31"/>
      <c r="F191" s="32"/>
      <c r="G191" s="49"/>
    </row>
    <row r="192" spans="1:7" ht="15">
      <c r="A192" s="27" t="s">
        <v>79</v>
      </c>
      <c r="B192" s="28"/>
      <c r="C192" s="28"/>
      <c r="D192" s="28"/>
      <c r="E192" s="28"/>
      <c r="F192" s="29"/>
      <c r="G192" s="51">
        <f>92.65+4.32+153.27+7.14</f>
        <v>257.38</v>
      </c>
    </row>
    <row r="193" spans="1:7" ht="7.5" customHeight="1">
      <c r="A193" s="30"/>
      <c r="B193" s="31"/>
      <c r="C193" s="31"/>
      <c r="D193" s="31"/>
      <c r="E193" s="31"/>
      <c r="F193" s="32"/>
      <c r="G193" s="49"/>
    </row>
    <row r="194" spans="1:7" ht="15">
      <c r="A194" s="27" t="s">
        <v>52</v>
      </c>
      <c r="B194" s="28"/>
      <c r="C194" s="28"/>
      <c r="D194" s="28"/>
      <c r="E194" s="28"/>
      <c r="F194" s="29"/>
      <c r="G194" s="51">
        <f>1.32+28.33</f>
        <v>29.65</v>
      </c>
    </row>
    <row r="195" spans="1:7" ht="7.5" customHeight="1">
      <c r="A195" s="33"/>
      <c r="B195" s="34"/>
      <c r="C195" s="34"/>
      <c r="D195" s="34"/>
      <c r="E195" s="34"/>
      <c r="F195" s="35"/>
      <c r="G195" s="50"/>
    </row>
    <row r="196" spans="1:10" ht="30.75" customHeight="1">
      <c r="A196" s="78" t="s">
        <v>90</v>
      </c>
      <c r="B196" s="80"/>
      <c r="C196" s="80"/>
      <c r="D196" s="80"/>
      <c r="E196" s="28"/>
      <c r="F196" s="29"/>
      <c r="G196" s="51">
        <f>326.4+15.2</f>
        <v>341.59999999999997</v>
      </c>
      <c r="I196" s="2"/>
      <c r="J196" s="14"/>
    </row>
    <row r="197" spans="5:9" ht="14.25">
      <c r="E197" s="16"/>
      <c r="F197" s="16"/>
      <c r="G197" s="16"/>
      <c r="H197" s="16"/>
      <c r="I197" s="16"/>
    </row>
    <row r="198" spans="1:9" ht="29.25" customHeight="1">
      <c r="A198" s="81" t="s">
        <v>54</v>
      </c>
      <c r="B198" s="73"/>
      <c r="C198" s="73"/>
      <c r="D198" s="73"/>
      <c r="E198" s="23">
        <f>4350+4968+3222+294+1150+50+7995+520+350+3336+3336+1968+4600+200</f>
        <v>36339</v>
      </c>
      <c r="F198" s="23"/>
      <c r="G198" s="23">
        <f>SUM(G201:G203)</f>
        <v>8036</v>
      </c>
      <c r="H198" s="23"/>
      <c r="I198" s="23">
        <f>G198*100/E198</f>
        <v>22.113982222956054</v>
      </c>
    </row>
    <row r="199" spans="1:9" ht="15">
      <c r="A199" s="26" t="s">
        <v>45</v>
      </c>
      <c r="E199" s="9"/>
      <c r="F199" s="9"/>
      <c r="G199" s="9"/>
      <c r="H199" s="9"/>
      <c r="I199" s="36"/>
    </row>
    <row r="200" spans="1:7" ht="7.5" customHeight="1">
      <c r="A200" s="14"/>
      <c r="B200" s="15"/>
      <c r="C200" s="15"/>
      <c r="D200" s="15"/>
      <c r="E200" s="15"/>
      <c r="G200" s="48"/>
    </row>
    <row r="201" spans="1:7" ht="32.25" customHeight="1">
      <c r="A201" s="78" t="s">
        <v>91</v>
      </c>
      <c r="B201" s="80"/>
      <c r="C201" s="80"/>
      <c r="D201" s="80"/>
      <c r="E201" s="56"/>
      <c r="F201" s="59"/>
      <c r="G201" s="48">
        <v>350</v>
      </c>
    </row>
    <row r="202" spans="1:7" ht="7.5" customHeight="1">
      <c r="A202" s="30"/>
      <c r="B202" s="31"/>
      <c r="C202" s="31"/>
      <c r="D202" s="31"/>
      <c r="E202" s="31"/>
      <c r="F202" s="32"/>
      <c r="G202" s="49"/>
    </row>
    <row r="203" spans="1:7" ht="15">
      <c r="A203" s="27" t="s">
        <v>80</v>
      </c>
      <c r="B203" s="28"/>
      <c r="C203" s="28"/>
      <c r="D203" s="28"/>
      <c r="E203" s="28"/>
      <c r="F203" s="29"/>
      <c r="G203" s="51">
        <f>7343.91+342.09</f>
        <v>7686</v>
      </c>
    </row>
    <row r="204" spans="1:10" ht="15">
      <c r="A204" s="14"/>
      <c r="B204" s="34"/>
      <c r="C204" s="34"/>
      <c r="D204" s="34"/>
      <c r="E204" s="34"/>
      <c r="F204" s="35"/>
      <c r="G204" s="50"/>
      <c r="I204" s="2"/>
      <c r="J204" s="14"/>
    </row>
    <row r="205" spans="1:9" ht="16.5">
      <c r="A205" s="75" t="s">
        <v>48</v>
      </c>
      <c r="B205" s="76"/>
      <c r="C205" s="76"/>
      <c r="D205" s="76"/>
      <c r="E205" s="38">
        <f>E170+E151+E82+E80+E70+E68+E23+E18+E174</f>
        <v>4141406.77</v>
      </c>
      <c r="F205" s="39"/>
      <c r="G205" s="38">
        <f>G170+G151+G82+G80+G70+G68+G23+G18+G174</f>
        <v>1860199.02</v>
      </c>
      <c r="H205" s="4"/>
      <c r="I205" s="40">
        <f>G205*100/E205</f>
        <v>44.91708067594625</v>
      </c>
    </row>
    <row r="206" spans="1:9" ht="16.5">
      <c r="A206" s="41"/>
      <c r="B206" s="42"/>
      <c r="C206" s="42"/>
      <c r="D206" s="42"/>
      <c r="E206" s="45"/>
      <c r="F206" s="46"/>
      <c r="G206" s="45"/>
      <c r="H206" s="35"/>
      <c r="I206" s="47"/>
    </row>
    <row r="207" ht="12.75">
      <c r="K207" s="57"/>
    </row>
    <row r="208" spans="1:9" ht="13.5">
      <c r="A208" s="77" t="s">
        <v>81</v>
      </c>
      <c r="B208" s="61"/>
      <c r="C208" s="61"/>
      <c r="D208" s="61"/>
      <c r="E208" s="61"/>
      <c r="F208" s="61"/>
      <c r="G208" s="61"/>
      <c r="H208" s="61"/>
      <c r="I208" s="61"/>
    </row>
    <row r="209" spans="1:9" ht="13.5">
      <c r="A209" s="77" t="s">
        <v>82</v>
      </c>
      <c r="B209" s="61"/>
      <c r="C209" s="61"/>
      <c r="D209" s="61"/>
      <c r="E209" s="61"/>
      <c r="F209" s="61"/>
      <c r="G209" s="61"/>
      <c r="H209" s="61"/>
      <c r="I209" s="61"/>
    </row>
    <row r="210" spans="1:9" ht="15.75">
      <c r="A210" s="44"/>
      <c r="B210" s="43"/>
      <c r="C210" s="43"/>
      <c r="D210" s="43"/>
      <c r="E210" s="43"/>
      <c r="F210" s="43"/>
      <c r="G210" s="43"/>
      <c r="H210" s="43"/>
      <c r="I210" s="43"/>
    </row>
    <row r="211" spans="1:9" ht="29.25" customHeight="1">
      <c r="A211" s="84" t="s">
        <v>83</v>
      </c>
      <c r="B211" s="85"/>
      <c r="C211" s="85"/>
      <c r="D211" s="85"/>
      <c r="E211" s="85"/>
      <c r="F211" s="85"/>
      <c r="G211" s="85"/>
      <c r="H211" s="85"/>
      <c r="I211" s="85"/>
    </row>
    <row r="212" ht="10.5" customHeight="1">
      <c r="A212" s="44"/>
    </row>
    <row r="213" spans="1:9" ht="13.5">
      <c r="A213" s="77" t="s">
        <v>84</v>
      </c>
      <c r="B213" s="61"/>
      <c r="C213" s="61"/>
      <c r="D213" s="61"/>
      <c r="E213" s="61"/>
      <c r="F213" s="61"/>
      <c r="G213" s="61"/>
      <c r="H213" s="61"/>
      <c r="I213" s="61"/>
    </row>
    <row r="214" spans="1:9" ht="15.75">
      <c r="A214" s="44"/>
      <c r="B214" s="43"/>
      <c r="C214" s="43"/>
      <c r="D214" s="43"/>
      <c r="E214" s="43"/>
      <c r="F214" s="43"/>
      <c r="G214" s="43"/>
      <c r="H214" s="43"/>
      <c r="I214" s="43"/>
    </row>
    <row r="215" spans="1:9" ht="15.75">
      <c r="A215" s="44"/>
      <c r="B215" s="43"/>
      <c r="C215" s="43"/>
      <c r="D215" s="43"/>
      <c r="E215" s="43"/>
      <c r="F215" s="43"/>
      <c r="G215" s="43"/>
      <c r="H215" s="43"/>
      <c r="I215" s="43"/>
    </row>
    <row r="219" ht="15.75">
      <c r="A219" s="44"/>
    </row>
    <row r="220" ht="16.5">
      <c r="A220" s="54"/>
    </row>
  </sheetData>
  <sheetProtection/>
  <mergeCells count="37">
    <mergeCell ref="A23:D23"/>
    <mergeCell ref="A55:D55"/>
    <mergeCell ref="A182:D182"/>
    <mergeCell ref="A187:D187"/>
    <mergeCell ref="A7:I7"/>
    <mergeCell ref="A8:I8"/>
    <mergeCell ref="A9:I9"/>
    <mergeCell ref="A18:C18"/>
    <mergeCell ref="A20:D20"/>
    <mergeCell ref="A21:D21"/>
    <mergeCell ref="A22:D22"/>
    <mergeCell ref="A25:B25"/>
    <mergeCell ref="A27:D27"/>
    <mergeCell ref="A28:D28"/>
    <mergeCell ref="A41:D41"/>
    <mergeCell ref="A29:D29"/>
    <mergeCell ref="A53:D53"/>
    <mergeCell ref="A213:I213"/>
    <mergeCell ref="A151:D151"/>
    <mergeCell ref="A172:D172"/>
    <mergeCell ref="A205:D205"/>
    <mergeCell ref="A208:I208"/>
    <mergeCell ref="A198:D198"/>
    <mergeCell ref="A178:D178"/>
    <mergeCell ref="A175:D176"/>
    <mergeCell ref="A209:I209"/>
    <mergeCell ref="A211:I211"/>
    <mergeCell ref="A47:D47"/>
    <mergeCell ref="A196:D196"/>
    <mergeCell ref="A201:D201"/>
    <mergeCell ref="A180:D180"/>
    <mergeCell ref="A67:D68"/>
    <mergeCell ref="A149:D149"/>
    <mergeCell ref="A70:D70"/>
    <mergeCell ref="A94:D94"/>
    <mergeCell ref="A51:D51"/>
    <mergeCell ref="A107:E107"/>
  </mergeCells>
  <printOptions/>
  <pageMargins left="0.43" right="0.51" top="0.75" bottom="0.3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GOPS Grodziczno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GOPS</dc:creator>
  <cp:keywords/>
  <dc:description/>
  <cp:lastModifiedBy>Ksiegowa-Ania</cp:lastModifiedBy>
  <cp:lastPrinted>2009-08-06T12:04:49Z</cp:lastPrinted>
  <dcterms:created xsi:type="dcterms:W3CDTF">2008-07-07T08:11:32Z</dcterms:created>
  <dcterms:modified xsi:type="dcterms:W3CDTF">2009-08-06T12:05:03Z</dcterms:modified>
  <cp:category/>
  <cp:version/>
  <cp:contentType/>
  <cp:contentStatus/>
</cp:coreProperties>
</file>