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xx_inwest 12" sheetId="1" r:id="rId1"/>
  </sheets>
  <calcPr calcId="125725"/>
</workbook>
</file>

<file path=xl/calcChain.xml><?xml version="1.0" encoding="utf-8"?>
<calcChain xmlns="http://schemas.openxmlformats.org/spreadsheetml/2006/main">
  <c r="C11" i="1"/>
  <c r="H21" s="1"/>
  <c r="E21"/>
  <c r="I21"/>
  <c r="C47"/>
  <c r="E22"/>
  <c r="K23" s="1"/>
  <c r="I23"/>
  <c r="J23"/>
  <c r="I22"/>
  <c r="H22" l="1"/>
  <c r="D21"/>
  <c r="H23"/>
  <c r="E23"/>
  <c r="D22"/>
  <c r="I24"/>
  <c r="E24" l="1"/>
  <c r="J24"/>
  <c r="D23"/>
  <c r="D24" l="1"/>
  <c r="E25"/>
  <c r="K24"/>
  <c r="L24" l="1"/>
  <c r="D25"/>
  <c r="E26"/>
  <c r="D26" l="1"/>
  <c r="I25"/>
  <c r="M24"/>
  <c r="H24" s="1"/>
  <c r="E27"/>
  <c r="E28" l="1"/>
  <c r="J25"/>
  <c r="D27"/>
  <c r="E29" l="1"/>
  <c r="K25"/>
  <c r="D28"/>
  <c r="L25" l="1"/>
  <c r="D29"/>
  <c r="E30"/>
  <c r="M25" l="1"/>
  <c r="H25" s="1"/>
  <c r="I26"/>
  <c r="D30"/>
  <c r="E31"/>
  <c r="J26" l="1"/>
  <c r="D31"/>
  <c r="E32"/>
  <c r="E33" l="1"/>
  <c r="K26"/>
  <c r="D32"/>
  <c r="E34" l="1"/>
  <c r="L26"/>
  <c r="D33"/>
  <c r="E35" l="1"/>
  <c r="I27"/>
  <c r="D34"/>
  <c r="M26"/>
  <c r="H26" s="1"/>
  <c r="D35" l="1"/>
  <c r="E36"/>
  <c r="J27"/>
  <c r="E37" l="1"/>
  <c r="K27"/>
  <c r="D36"/>
  <c r="D37" l="1"/>
  <c r="E38"/>
  <c r="L27"/>
  <c r="M27" l="1"/>
  <c r="H27" s="1"/>
  <c r="I28"/>
  <c r="D38"/>
  <c r="E39"/>
  <c r="E40" l="1"/>
  <c r="J28"/>
  <c r="D39"/>
  <c r="E41" l="1"/>
  <c r="K28"/>
  <c r="D40"/>
  <c r="D41" l="1"/>
  <c r="E42"/>
  <c r="L28"/>
  <c r="I29" l="1"/>
  <c r="D42"/>
  <c r="M28"/>
  <c r="H28" s="1"/>
  <c r="E43"/>
  <c r="E44" l="1"/>
  <c r="J29"/>
  <c r="D43"/>
  <c r="D44" l="1"/>
  <c r="E45"/>
  <c r="K29"/>
  <c r="E46" l="1"/>
  <c r="D46" s="1"/>
  <c r="D45"/>
  <c r="L29"/>
  <c r="H29" s="1"/>
  <c r="H30" s="1"/>
  <c r="C13" s="1"/>
  <c r="C15" s="1"/>
</calcChain>
</file>

<file path=xl/sharedStrings.xml><?xml version="1.0" encoding="utf-8"?>
<sst xmlns="http://schemas.openxmlformats.org/spreadsheetml/2006/main" count="28" uniqueCount="28">
  <si>
    <t>ROK</t>
  </si>
  <si>
    <t>ODSETKI</t>
  </si>
  <si>
    <t>PODSTAWA</t>
  </si>
  <si>
    <t>grudzień  2012</t>
  </si>
  <si>
    <t>nr raty</t>
  </si>
  <si>
    <t>data</t>
  </si>
  <si>
    <t>kwota</t>
  </si>
  <si>
    <t>% spłaty</t>
  </si>
  <si>
    <t>do spłaty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</si>
  <si>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</si>
  <si>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</si>
  <si>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</si>
  <si>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</si>
  <si>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</si>
  <si>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</si>
  <si>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</si>
  <si>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 do 25.XI</t>
  </si>
  <si>
    <t>RAZEM</t>
  </si>
  <si>
    <t>Załącznik Nr 4 do Specyfikacji przetargowej</t>
  </si>
  <si>
    <t>TABELA  POMOCNICZA  DO  OBLICZENIA  ŁĄCZNEJ  KWOTY  ODSETEK</t>
  </si>
  <si>
    <t>Kwota kredytu</t>
  </si>
  <si>
    <t>Uwaga ! Arkusz zawiera uproszczony, ujednolicony dla wszystkich oferentów sposób liczenia odsetek od kredytu. Dla przygotowania oferty przyjęto WIBOR 1M w wysokości 4,43 % z dnia 5 grudnia 2012. Poszczególne banki konkurują pomiędzy sobą wyłącznie marżą, wyrażoną w punktach  procentowych – stąd do edycji przeznaczone jest wyłącznie jedno ŻÓŁTE POLE.</t>
  </si>
  <si>
    <t>WIBOR 1M</t>
  </si>
  <si>
    <t>marża banku</t>
  </si>
  <si>
    <t>oprocentowanie kredytu</t>
  </si>
  <si>
    <t>szacowana kwota odsetek</t>
  </si>
  <si>
    <t>prowizje, opłaty</t>
  </si>
  <si>
    <t>całkowity koszt kredytu</t>
  </si>
</sst>
</file>

<file path=xl/styles.xml><?xml version="1.0" encoding="utf-8"?>
<styleSheet xmlns="http://schemas.openxmlformats.org/spreadsheetml/2006/main">
  <numFmts count="1">
    <numFmt numFmtId="164" formatCode="d/mm/yyyy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theme="0"/>
      <name val="Arial"/>
      <family val="2"/>
      <charset val="238"/>
    </font>
    <font>
      <i/>
      <sz val="9"/>
      <name val="Arial CE"/>
      <family val="2"/>
      <charset val="238"/>
    </font>
    <font>
      <b/>
      <sz val="10"/>
      <color indexed="26"/>
      <name val="Verdana"/>
      <family val="2"/>
      <charset val="1"/>
    </font>
    <font>
      <sz val="10"/>
      <color indexed="10"/>
      <name val="Arial"/>
      <family val="2"/>
      <charset val="238"/>
    </font>
    <font>
      <sz val="10"/>
      <color indexed="8"/>
      <name val="Verdana"/>
      <family val="2"/>
      <charset val="1"/>
    </font>
    <font>
      <b/>
      <sz val="10"/>
      <color indexed="8"/>
      <name val="Verdan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43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10" fontId="5" fillId="5" borderId="1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4" borderId="0" xfId="0" applyFont="1" applyFill="1" applyAlignment="1" applyProtection="1">
      <alignment vertical="center"/>
      <protection hidden="1"/>
    </xf>
    <xf numFmtId="4" fontId="11" fillId="4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10" fontId="0" fillId="0" borderId="11" xfId="0" applyNumberForma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1" applyProtection="1">
      <protection hidden="1"/>
    </xf>
    <xf numFmtId="10" fontId="11" fillId="4" borderId="0" xfId="0" applyNumberFormat="1" applyFont="1" applyFill="1" applyAlignment="1" applyProtection="1">
      <alignment vertical="center"/>
      <protection hidden="1"/>
    </xf>
    <xf numFmtId="4" fontId="13" fillId="0" borderId="11" xfId="0" applyNumberFormat="1" applyFont="1" applyFill="1" applyBorder="1" applyAlignment="1" applyProtection="1">
      <alignment vertical="center"/>
      <protection hidden="1"/>
    </xf>
    <xf numFmtId="4" fontId="14" fillId="0" borderId="11" xfId="0" applyNumberFormat="1" applyFont="1" applyFill="1" applyBorder="1" applyAlignment="1" applyProtection="1">
      <alignment vertical="center"/>
      <protection hidden="1"/>
    </xf>
    <xf numFmtId="0" fontId="2" fillId="0" borderId="0" xfId="1" applyFont="1" applyProtection="1">
      <protection hidden="1"/>
    </xf>
    <xf numFmtId="4" fontId="1" fillId="0" borderId="0" xfId="1" applyNumberFormat="1" applyProtection="1">
      <protection hidden="1"/>
    </xf>
    <xf numFmtId="0" fontId="4" fillId="0" borderId="0" xfId="1" applyFont="1" applyProtection="1">
      <protection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5" fillId="0" borderId="3" xfId="1" applyFont="1" applyBorder="1" applyAlignment="1" applyProtection="1">
      <alignment horizontal="center" vertical="center"/>
      <protection hidden="1"/>
    </xf>
    <xf numFmtId="0" fontId="5" fillId="0" borderId="4" xfId="1" applyFont="1" applyBorder="1" applyAlignment="1" applyProtection="1">
      <alignment horizontal="center" vertical="center"/>
      <protection hidden="1"/>
    </xf>
    <xf numFmtId="4" fontId="5" fillId="0" borderId="4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5" fillId="2" borderId="1" xfId="1" applyFont="1" applyFill="1" applyBorder="1" applyProtection="1">
      <protection hidden="1"/>
    </xf>
    <xf numFmtId="4" fontId="5" fillId="0" borderId="0" xfId="1" applyNumberFormat="1" applyFont="1" applyProtection="1">
      <protection hidden="1"/>
    </xf>
    <xf numFmtId="0" fontId="1" fillId="3" borderId="5" xfId="1" applyFill="1" applyBorder="1" applyAlignment="1" applyProtection="1">
      <alignment horizontal="center"/>
      <protection hidden="1"/>
    </xf>
    <xf numFmtId="164" fontId="1" fillId="3" borderId="6" xfId="1" applyNumberFormat="1" applyFill="1" applyBorder="1" applyAlignment="1" applyProtection="1">
      <alignment horizontal="center"/>
      <protection hidden="1"/>
    </xf>
    <xf numFmtId="4" fontId="5" fillId="3" borderId="7" xfId="1" applyNumberFormat="1" applyFont="1" applyFill="1" applyBorder="1" applyProtection="1">
      <protection hidden="1"/>
    </xf>
    <xf numFmtId="10" fontId="1" fillId="3" borderId="7" xfId="1" applyNumberFormat="1" applyFill="1" applyBorder="1" applyAlignment="1" applyProtection="1">
      <alignment horizontal="right"/>
      <protection hidden="1"/>
    </xf>
    <xf numFmtId="4" fontId="1" fillId="3" borderId="7" xfId="1" applyNumberFormat="1" applyFill="1" applyBorder="1" applyAlignment="1" applyProtection="1">
      <alignment horizontal="right"/>
      <protection hidden="1"/>
    </xf>
    <xf numFmtId="0" fontId="1" fillId="0" borderId="1" xfId="1" quotePrefix="1" applyBorder="1" applyProtection="1">
      <protection hidden="1"/>
    </xf>
    <xf numFmtId="4" fontId="1" fillId="2" borderId="1" xfId="1" applyNumberFormat="1" applyFill="1" applyBorder="1" applyProtection="1">
      <protection hidden="1"/>
    </xf>
    <xf numFmtId="0" fontId="1" fillId="0" borderId="1" xfId="1" applyBorder="1" applyProtection="1">
      <protection hidden="1"/>
    </xf>
    <xf numFmtId="3" fontId="1" fillId="0" borderId="0" xfId="1" applyNumberFormat="1" applyProtection="1">
      <protection hidden="1"/>
    </xf>
    <xf numFmtId="4" fontId="5" fillId="2" borderId="1" xfId="1" applyNumberFormat="1" applyFont="1" applyFill="1" applyBorder="1" applyProtection="1">
      <protection hidden="1"/>
    </xf>
    <xf numFmtId="4" fontId="9" fillId="0" borderId="0" xfId="1" applyNumberFormat="1" applyFont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1" fillId="0" borderId="0" xfId="1" applyAlignment="1" applyProtection="1">
      <alignment horizontal="center"/>
      <protection hidden="1"/>
    </xf>
    <xf numFmtId="0" fontId="1" fillId="3" borderId="8" xfId="1" applyFill="1" applyBorder="1" applyAlignment="1" applyProtection="1">
      <alignment horizontal="center"/>
      <protection hidden="1"/>
    </xf>
    <xf numFmtId="164" fontId="1" fillId="3" borderId="8" xfId="1" applyNumberFormat="1" applyFill="1" applyBorder="1" applyAlignment="1" applyProtection="1">
      <alignment horizontal="center"/>
      <protection hidden="1"/>
    </xf>
    <xf numFmtId="10" fontId="1" fillId="3" borderId="9" xfId="1" applyNumberFormat="1" applyFill="1" applyBorder="1" applyAlignment="1" applyProtection="1">
      <alignment horizontal="right"/>
      <protection hidden="1"/>
    </xf>
    <xf numFmtId="4" fontId="1" fillId="3" borderId="8" xfId="1" applyNumberFormat="1" applyFill="1" applyBorder="1" applyAlignment="1" applyProtection="1">
      <alignment horizontal="right"/>
      <protection hidden="1"/>
    </xf>
    <xf numFmtId="4" fontId="5" fillId="0" borderId="10" xfId="1" applyNumberFormat="1" applyFont="1" applyBorder="1" applyAlignment="1" applyProtection="1">
      <alignment horizontal="right" vertical="center"/>
      <protection hidden="1"/>
    </xf>
    <xf numFmtId="4" fontId="1" fillId="0" borderId="0" xfId="1" applyNumberFormat="1" applyFo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right" vertical="center"/>
      <protection hidden="1"/>
    </xf>
    <xf numFmtId="0" fontId="11" fillId="4" borderId="0" xfId="0" applyFont="1" applyFill="1" applyAlignment="1" applyProtection="1">
      <alignment horizontal="right" vertical="center"/>
      <protection hidden="1"/>
    </xf>
    <xf numFmtId="0" fontId="13" fillId="0" borderId="11" xfId="0" applyFont="1" applyFill="1" applyBorder="1" applyAlignment="1" applyProtection="1">
      <alignment horizontal="right" vertical="center" wrapText="1"/>
      <protection hidden="1"/>
    </xf>
  </cellXfs>
  <cellStyles count="4">
    <cellStyle name="Excel Built-in Normal" xfId="2"/>
    <cellStyle name="Hiperłącze 2" xfId="3"/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>
      <selection activeCell="C10" sqref="C10"/>
    </sheetView>
  </sheetViews>
  <sheetFormatPr defaultColWidth="10.125" defaultRowHeight="12.75"/>
  <cols>
    <col min="1" max="1" width="15.5" style="13" customWidth="1"/>
    <col min="2" max="2" width="11.625" style="13" customWidth="1"/>
    <col min="3" max="3" width="14.125" style="13" customWidth="1"/>
    <col min="4" max="4" width="11.625" style="13" customWidth="1"/>
    <col min="5" max="5" width="12.375" style="18" customWidth="1"/>
    <col min="6" max="6" width="4.25" style="13" customWidth="1"/>
    <col min="7" max="7" width="15.75" style="13" customWidth="1"/>
    <col min="8" max="8" width="8.75" style="13" customWidth="1"/>
    <col min="9" max="9" width="10.875" style="13" hidden="1" customWidth="1"/>
    <col min="10" max="10" width="9.75" style="13" hidden="1" customWidth="1"/>
    <col min="11" max="11" width="10.125" style="13" hidden="1" customWidth="1"/>
    <col min="12" max="13" width="9.125" style="13" hidden="1" customWidth="1"/>
    <col min="14" max="14" width="10.875" style="13" customWidth="1"/>
    <col min="15" max="15" width="9.75" style="13" customWidth="1"/>
    <col min="16" max="248" width="7.625" style="13" customWidth="1"/>
    <col min="249" max="16384" width="10.125" style="13"/>
  </cols>
  <sheetData>
    <row r="1" spans="1:15" s="3" customFormat="1" ht="14.25">
      <c r="A1" s="2" t="s">
        <v>18</v>
      </c>
    </row>
    <row r="2" spans="1:15" s="3" customFormat="1" ht="9" customHeight="1">
      <c r="A2" s="4"/>
    </row>
    <row r="3" spans="1:15" s="3" customFormat="1" ht="22.35" customHeight="1">
      <c r="A3" s="5" t="s">
        <v>19</v>
      </c>
    </row>
    <row r="4" spans="1:15" s="3" customFormat="1" ht="10.5" customHeight="1">
      <c r="A4" s="5"/>
    </row>
    <row r="5" spans="1:15" s="3" customFormat="1" ht="14.25">
      <c r="A5" s="6" t="s">
        <v>20</v>
      </c>
      <c r="B5" s="7">
        <v>675000</v>
      </c>
      <c r="C5" s="8"/>
      <c r="E5" s="9"/>
    </row>
    <row r="6" spans="1:15" s="3" customFormat="1" ht="8.25" customHeight="1"/>
    <row r="7" spans="1:15" s="3" customFormat="1" ht="63.4" customHeight="1">
      <c r="A7" s="48" t="s">
        <v>21</v>
      </c>
      <c r="B7" s="48"/>
      <c r="C7" s="48"/>
      <c r="D7" s="48"/>
      <c r="E7" s="48"/>
      <c r="F7" s="48"/>
      <c r="G7" s="48"/>
    </row>
    <row r="8" spans="1:15" s="3" customFormat="1" ht="7.5" customHeight="1">
      <c r="A8" s="10"/>
    </row>
    <row r="9" spans="1:15" s="3" customFormat="1" ht="14.25">
      <c r="A9" s="49" t="s">
        <v>22</v>
      </c>
      <c r="B9" s="49"/>
      <c r="C9" s="11">
        <v>4.4299999999999999E-2</v>
      </c>
      <c r="D9" s="12"/>
    </row>
    <row r="10" spans="1:15" s="3" customFormat="1" ht="22.35" customHeight="1">
      <c r="A10" s="49" t="s">
        <v>23</v>
      </c>
      <c r="B10" s="49"/>
      <c r="C10" s="1">
        <v>0</v>
      </c>
      <c r="D10" s="12"/>
      <c r="I10" s="13"/>
      <c r="J10" s="13"/>
      <c r="K10" s="13"/>
      <c r="L10" s="13"/>
      <c r="M10" s="13"/>
      <c r="N10" s="13"/>
      <c r="O10" s="13"/>
    </row>
    <row r="11" spans="1:15" s="3" customFormat="1" ht="14.25">
      <c r="A11" s="50" t="s">
        <v>24</v>
      </c>
      <c r="B11" s="50"/>
      <c r="C11" s="14">
        <f>C9+C10</f>
        <v>4.4299999999999999E-2</v>
      </c>
      <c r="D11" s="12"/>
      <c r="I11" s="13"/>
      <c r="J11" s="13"/>
      <c r="K11" s="13"/>
      <c r="L11" s="13"/>
      <c r="M11" s="13"/>
      <c r="N11" s="13"/>
      <c r="O11" s="13"/>
    </row>
    <row r="12" spans="1:15" s="3" customFormat="1" ht="7.5" customHeight="1">
      <c r="B12" s="12"/>
      <c r="D12" s="12"/>
    </row>
    <row r="13" spans="1:15" s="3" customFormat="1" ht="13.5" customHeight="1">
      <c r="A13" s="51" t="s">
        <v>25</v>
      </c>
      <c r="B13" s="51"/>
      <c r="C13" s="15">
        <f>H30</f>
        <v>129419.11232876712</v>
      </c>
      <c r="D13" s="12"/>
    </row>
    <row r="14" spans="1:15" s="3" customFormat="1" ht="13.5" customHeight="1">
      <c r="A14" s="51" t="s">
        <v>26</v>
      </c>
      <c r="B14" s="51"/>
      <c r="C14" s="16">
        <v>0</v>
      </c>
      <c r="D14" s="12"/>
    </row>
    <row r="15" spans="1:15" s="3" customFormat="1" ht="13.5" customHeight="1">
      <c r="A15" s="47" t="s">
        <v>27</v>
      </c>
      <c r="B15" s="47"/>
      <c r="C15" s="7">
        <f>C13+C14</f>
        <v>129419.11232876712</v>
      </c>
      <c r="D15" s="12"/>
    </row>
    <row r="16" spans="1:15" ht="22.35" customHeight="1">
      <c r="A16" s="17"/>
    </row>
    <row r="17" spans="1:13" ht="10.5" customHeight="1">
      <c r="A17" s="17"/>
    </row>
    <row r="18" spans="1:13" ht="15">
      <c r="A18" s="19"/>
    </row>
    <row r="20" spans="1:13" ht="17.25" customHeight="1">
      <c r="A20" s="20" t="s">
        <v>4</v>
      </c>
      <c r="B20" s="21" t="s">
        <v>5</v>
      </c>
      <c r="C20" s="22" t="s">
        <v>6</v>
      </c>
      <c r="D20" s="22" t="s">
        <v>7</v>
      </c>
      <c r="E20" s="23" t="s">
        <v>8</v>
      </c>
      <c r="G20" s="24" t="s">
        <v>0</v>
      </c>
      <c r="H20" s="25" t="s">
        <v>1</v>
      </c>
      <c r="I20" s="26" t="s">
        <v>2</v>
      </c>
    </row>
    <row r="21" spans="1:13">
      <c r="A21" s="27">
        <v>1</v>
      </c>
      <c r="B21" s="28">
        <v>41907</v>
      </c>
      <c r="C21" s="29">
        <v>20000</v>
      </c>
      <c r="D21" s="30">
        <f t="shared" ref="D21:D46" si="0">1-(E21/$G$32)</f>
        <v>3.3333333333333326E-2</v>
      </c>
      <c r="E21" s="31">
        <f>600000-C21</f>
        <v>580000</v>
      </c>
      <c r="G21" s="32" t="s">
        <v>3</v>
      </c>
      <c r="H21" s="33">
        <f>ROUND($C$11*I21,2)</f>
        <v>2215</v>
      </c>
      <c r="I21" s="18">
        <f>600000/12</f>
        <v>50000</v>
      </c>
    </row>
    <row r="22" spans="1:13">
      <c r="A22" s="27">
        <v>2</v>
      </c>
      <c r="B22" s="28">
        <v>41968</v>
      </c>
      <c r="C22" s="29">
        <v>20000</v>
      </c>
      <c r="D22" s="30">
        <f t="shared" si="0"/>
        <v>6.6666666666666652E-2</v>
      </c>
      <c r="E22" s="31">
        <f t="shared" ref="E22:E46" si="1">E21-C22</f>
        <v>560000</v>
      </c>
      <c r="G22" s="34" t="s">
        <v>9</v>
      </c>
      <c r="H22" s="33">
        <f>ROUND($C$11*I22,2)</f>
        <v>26580</v>
      </c>
      <c r="I22" s="18">
        <f>G32</f>
        <v>600000</v>
      </c>
    </row>
    <row r="23" spans="1:13">
      <c r="A23" s="27">
        <v>3</v>
      </c>
      <c r="B23" s="28">
        <v>42088</v>
      </c>
      <c r="C23" s="29">
        <v>27500</v>
      </c>
      <c r="D23" s="30">
        <f t="shared" si="0"/>
        <v>0.11250000000000004</v>
      </c>
      <c r="E23" s="31">
        <f t="shared" si="1"/>
        <v>532500</v>
      </c>
      <c r="G23" s="34" t="s">
        <v>10</v>
      </c>
      <c r="H23" s="33">
        <f>ROUND($C$11*SUM(I23:K23),2)/365</f>
        <v>26257.156164383563</v>
      </c>
      <c r="I23" s="35">
        <f>(G32*268)</f>
        <v>160800000</v>
      </c>
      <c r="J23" s="35">
        <f>E21*61</f>
        <v>35380000</v>
      </c>
      <c r="K23" s="35">
        <f>E22*36</f>
        <v>20160000</v>
      </c>
      <c r="L23" s="35"/>
      <c r="M23" s="35"/>
    </row>
    <row r="24" spans="1:13">
      <c r="A24" s="27">
        <v>4</v>
      </c>
      <c r="B24" s="28">
        <v>42180</v>
      </c>
      <c r="C24" s="29">
        <v>27500</v>
      </c>
      <c r="D24" s="30">
        <f t="shared" si="0"/>
        <v>0.15833333333333333</v>
      </c>
      <c r="E24" s="31">
        <f t="shared" si="1"/>
        <v>505000</v>
      </c>
      <c r="G24" s="34" t="s">
        <v>11</v>
      </c>
      <c r="H24" s="33">
        <f t="shared" ref="H24:H29" si="2">ROUND($C$11*SUM(I24:M24),2)/365</f>
        <v>22795.384246575344</v>
      </c>
      <c r="I24" s="35">
        <f>(E22*84)</f>
        <v>47040000</v>
      </c>
      <c r="J24" s="35">
        <f>E23*92</f>
        <v>48990000</v>
      </c>
      <c r="K24" s="35">
        <f>E24*92</f>
        <v>46460000</v>
      </c>
      <c r="L24" s="35">
        <f>E25*61</f>
        <v>29127500</v>
      </c>
      <c r="M24" s="35">
        <f>E26*36</f>
        <v>16200000</v>
      </c>
    </row>
    <row r="25" spans="1:13">
      <c r="A25" s="27">
        <v>5</v>
      </c>
      <c r="B25" s="28">
        <v>42272</v>
      </c>
      <c r="C25" s="29">
        <v>27500</v>
      </c>
      <c r="D25" s="30">
        <f t="shared" si="0"/>
        <v>0.20416666666666672</v>
      </c>
      <c r="E25" s="31">
        <f t="shared" si="1"/>
        <v>477500</v>
      </c>
      <c r="G25" s="34" t="s">
        <v>12</v>
      </c>
      <c r="H25" s="33">
        <f t="shared" si="2"/>
        <v>18105.349315068492</v>
      </c>
      <c r="I25" s="35">
        <f>(E26*84)</f>
        <v>37800000</v>
      </c>
      <c r="J25" s="35">
        <f>E27*92</f>
        <v>39100000</v>
      </c>
      <c r="K25" s="35">
        <f>E28*92</f>
        <v>36800000</v>
      </c>
      <c r="L25" s="35">
        <f>E29*61</f>
        <v>22875000</v>
      </c>
      <c r="M25" s="35">
        <f>E30*36</f>
        <v>12600000</v>
      </c>
    </row>
    <row r="26" spans="1:13">
      <c r="A26" s="27">
        <v>6</v>
      </c>
      <c r="B26" s="28">
        <v>42333</v>
      </c>
      <c r="C26" s="29">
        <v>27500</v>
      </c>
      <c r="D26" s="30">
        <f t="shared" si="0"/>
        <v>0.25</v>
      </c>
      <c r="E26" s="31">
        <f t="shared" si="1"/>
        <v>450000</v>
      </c>
      <c r="G26" s="34" t="s">
        <v>13</v>
      </c>
      <c r="H26" s="33">
        <f t="shared" si="2"/>
        <v>13675.349315068494</v>
      </c>
      <c r="I26" s="35">
        <f>(E30*84)</f>
        <v>29400000</v>
      </c>
      <c r="J26" s="35">
        <f>E31*92</f>
        <v>29900000</v>
      </c>
      <c r="K26" s="35">
        <f>E32*92</f>
        <v>27600000</v>
      </c>
      <c r="L26" s="35">
        <f>E33*61</f>
        <v>16775000</v>
      </c>
      <c r="M26" s="35">
        <f>E34*36</f>
        <v>9000000</v>
      </c>
    </row>
    <row r="27" spans="1:13">
      <c r="A27" s="27">
        <v>7</v>
      </c>
      <c r="B27" s="28">
        <v>42454</v>
      </c>
      <c r="C27" s="29">
        <v>25000</v>
      </c>
      <c r="D27" s="30">
        <f t="shared" si="0"/>
        <v>0.29166666666666663</v>
      </c>
      <c r="E27" s="31">
        <f t="shared" si="1"/>
        <v>425000</v>
      </c>
      <c r="G27" s="34" t="s">
        <v>14</v>
      </c>
      <c r="H27" s="33">
        <f t="shared" si="2"/>
        <v>10160.174657534246</v>
      </c>
      <c r="I27" s="35">
        <f>(E34*84)</f>
        <v>21000000</v>
      </c>
      <c r="J27" s="35">
        <f>E35*92</f>
        <v>21850000</v>
      </c>
      <c r="K27" s="35">
        <f>E36*92</f>
        <v>20700000</v>
      </c>
      <c r="L27" s="35">
        <f>E37*61</f>
        <v>12962500</v>
      </c>
      <c r="M27" s="35">
        <f>E38*36</f>
        <v>7200000</v>
      </c>
    </row>
    <row r="28" spans="1:13">
      <c r="A28" s="27">
        <v>8</v>
      </c>
      <c r="B28" s="28">
        <v>42546</v>
      </c>
      <c r="C28" s="29">
        <v>25000</v>
      </c>
      <c r="D28" s="30">
        <f t="shared" si="0"/>
        <v>0.33333333333333337</v>
      </c>
      <c r="E28" s="31">
        <f t="shared" si="1"/>
        <v>400000</v>
      </c>
      <c r="G28" s="34" t="s">
        <v>15</v>
      </c>
      <c r="H28" s="33">
        <f t="shared" si="2"/>
        <v>7030.3493150684935</v>
      </c>
      <c r="I28" s="35">
        <f>(E38*84)</f>
        <v>16800000</v>
      </c>
      <c r="J28" s="35">
        <f>E39*92</f>
        <v>16100000</v>
      </c>
      <c r="K28" s="35">
        <f>E40*92</f>
        <v>13800000</v>
      </c>
      <c r="L28" s="35">
        <f>E41*61</f>
        <v>7625000</v>
      </c>
      <c r="M28" s="35">
        <f>E42*36</f>
        <v>3600000</v>
      </c>
    </row>
    <row r="29" spans="1:13">
      <c r="A29" s="27">
        <v>9</v>
      </c>
      <c r="B29" s="28">
        <v>42638</v>
      </c>
      <c r="C29" s="29">
        <v>25000</v>
      </c>
      <c r="D29" s="30">
        <f t="shared" si="0"/>
        <v>0.375</v>
      </c>
      <c r="E29" s="31">
        <f t="shared" si="1"/>
        <v>375000</v>
      </c>
      <c r="G29" s="34" t="s">
        <v>16</v>
      </c>
      <c r="H29" s="33">
        <f t="shared" si="2"/>
        <v>2600.3493150684931</v>
      </c>
      <c r="I29" s="35">
        <f>(E42*84)</f>
        <v>8400000</v>
      </c>
      <c r="J29" s="35">
        <f>E43*92</f>
        <v>6900000</v>
      </c>
      <c r="K29" s="35">
        <f>E44*92</f>
        <v>4600000</v>
      </c>
      <c r="L29" s="35">
        <f>E45*61</f>
        <v>1525000</v>
      </c>
      <c r="M29" s="35"/>
    </row>
    <row r="30" spans="1:13">
      <c r="A30" s="27">
        <v>10</v>
      </c>
      <c r="B30" s="28">
        <v>42699</v>
      </c>
      <c r="C30" s="29">
        <v>25000</v>
      </c>
      <c r="D30" s="30">
        <f t="shared" si="0"/>
        <v>0.41666666666666663</v>
      </c>
      <c r="E30" s="31">
        <f t="shared" si="1"/>
        <v>350000</v>
      </c>
      <c r="G30" s="34" t="s">
        <v>17</v>
      </c>
      <c r="H30" s="36">
        <f>SUM(H21:H29)</f>
        <v>129419.11232876712</v>
      </c>
      <c r="I30" s="35"/>
      <c r="J30" s="35"/>
      <c r="K30" s="35"/>
      <c r="L30" s="35"/>
      <c r="M30" s="35"/>
    </row>
    <row r="31" spans="1:13">
      <c r="A31" s="27">
        <v>11</v>
      </c>
      <c r="B31" s="28">
        <v>42819</v>
      </c>
      <c r="C31" s="29">
        <v>25000</v>
      </c>
      <c r="D31" s="30">
        <f t="shared" si="0"/>
        <v>0.45833333333333337</v>
      </c>
      <c r="E31" s="31">
        <f t="shared" si="1"/>
        <v>325000</v>
      </c>
    </row>
    <row r="32" spans="1:13" ht="15">
      <c r="A32" s="27">
        <v>12</v>
      </c>
      <c r="B32" s="28">
        <v>42911</v>
      </c>
      <c r="C32" s="29">
        <v>25000</v>
      </c>
      <c r="D32" s="30">
        <f t="shared" si="0"/>
        <v>0.5</v>
      </c>
      <c r="E32" s="31">
        <f t="shared" si="1"/>
        <v>300000</v>
      </c>
      <c r="G32" s="37">
        <v>600000</v>
      </c>
      <c r="H32" s="38"/>
    </row>
    <row r="33" spans="1:13">
      <c r="A33" s="27">
        <v>13</v>
      </c>
      <c r="B33" s="28">
        <v>43003</v>
      </c>
      <c r="C33" s="29">
        <v>25000</v>
      </c>
      <c r="D33" s="30">
        <f t="shared" si="0"/>
        <v>0.54166666666666674</v>
      </c>
      <c r="E33" s="31">
        <f t="shared" si="1"/>
        <v>275000</v>
      </c>
      <c r="M33" s="39"/>
    </row>
    <row r="34" spans="1:13">
      <c r="A34" s="27">
        <v>14</v>
      </c>
      <c r="B34" s="28">
        <v>43064</v>
      </c>
      <c r="C34" s="29">
        <v>25000</v>
      </c>
      <c r="D34" s="30">
        <f t="shared" si="0"/>
        <v>0.58333333333333326</v>
      </c>
      <c r="E34" s="31">
        <f t="shared" si="1"/>
        <v>250000</v>
      </c>
      <c r="M34" s="39"/>
    </row>
    <row r="35" spans="1:13">
      <c r="A35" s="27">
        <v>15</v>
      </c>
      <c r="B35" s="28">
        <v>43184</v>
      </c>
      <c r="C35" s="29">
        <v>12500</v>
      </c>
      <c r="D35" s="30">
        <f t="shared" si="0"/>
        <v>0.60416666666666674</v>
      </c>
      <c r="E35" s="31">
        <f t="shared" si="1"/>
        <v>237500</v>
      </c>
      <c r="M35" s="39"/>
    </row>
    <row r="36" spans="1:13">
      <c r="A36" s="27">
        <v>16</v>
      </c>
      <c r="B36" s="28">
        <v>43276</v>
      </c>
      <c r="C36" s="29">
        <v>12500</v>
      </c>
      <c r="D36" s="30">
        <f t="shared" si="0"/>
        <v>0.625</v>
      </c>
      <c r="E36" s="31">
        <f t="shared" si="1"/>
        <v>225000</v>
      </c>
    </row>
    <row r="37" spans="1:13">
      <c r="A37" s="27">
        <v>17</v>
      </c>
      <c r="B37" s="28">
        <v>43368</v>
      </c>
      <c r="C37" s="29">
        <v>12500</v>
      </c>
      <c r="D37" s="30">
        <f t="shared" si="0"/>
        <v>0.64583333333333326</v>
      </c>
      <c r="E37" s="31">
        <f t="shared" si="1"/>
        <v>212500</v>
      </c>
    </row>
    <row r="38" spans="1:13">
      <c r="A38" s="27">
        <v>18</v>
      </c>
      <c r="B38" s="28">
        <v>43429</v>
      </c>
      <c r="C38" s="29">
        <v>12500</v>
      </c>
      <c r="D38" s="30">
        <f t="shared" si="0"/>
        <v>0.66666666666666674</v>
      </c>
      <c r="E38" s="31">
        <f t="shared" si="1"/>
        <v>200000</v>
      </c>
    </row>
    <row r="39" spans="1:13">
      <c r="A39" s="27">
        <v>19</v>
      </c>
      <c r="B39" s="28">
        <v>43549</v>
      </c>
      <c r="C39" s="29">
        <v>25000</v>
      </c>
      <c r="D39" s="30">
        <f t="shared" si="0"/>
        <v>0.70833333333333326</v>
      </c>
      <c r="E39" s="31">
        <f t="shared" si="1"/>
        <v>175000</v>
      </c>
    </row>
    <row r="40" spans="1:13">
      <c r="A40" s="27">
        <v>20</v>
      </c>
      <c r="B40" s="28">
        <v>43641</v>
      </c>
      <c r="C40" s="29">
        <v>25000</v>
      </c>
      <c r="D40" s="30">
        <f t="shared" si="0"/>
        <v>0.75</v>
      </c>
      <c r="E40" s="31">
        <f t="shared" si="1"/>
        <v>150000</v>
      </c>
    </row>
    <row r="41" spans="1:13">
      <c r="A41" s="27">
        <v>21</v>
      </c>
      <c r="B41" s="28">
        <v>43733</v>
      </c>
      <c r="C41" s="29">
        <v>25000</v>
      </c>
      <c r="D41" s="30">
        <f t="shared" si="0"/>
        <v>0.79166666666666663</v>
      </c>
      <c r="E41" s="31">
        <f t="shared" si="1"/>
        <v>125000</v>
      </c>
    </row>
    <row r="42" spans="1:13">
      <c r="A42" s="27">
        <v>22</v>
      </c>
      <c r="B42" s="28">
        <v>43794</v>
      </c>
      <c r="C42" s="29">
        <v>25000</v>
      </c>
      <c r="D42" s="30">
        <f t="shared" si="0"/>
        <v>0.83333333333333337</v>
      </c>
      <c r="E42" s="31">
        <f t="shared" si="1"/>
        <v>100000</v>
      </c>
    </row>
    <row r="43" spans="1:13">
      <c r="A43" s="27">
        <v>23</v>
      </c>
      <c r="B43" s="28">
        <v>43915</v>
      </c>
      <c r="C43" s="29">
        <v>25000</v>
      </c>
      <c r="D43" s="30">
        <f t="shared" si="0"/>
        <v>0.875</v>
      </c>
      <c r="E43" s="31">
        <f t="shared" si="1"/>
        <v>75000</v>
      </c>
    </row>
    <row r="44" spans="1:13">
      <c r="A44" s="27">
        <v>24</v>
      </c>
      <c r="B44" s="28">
        <v>44007</v>
      </c>
      <c r="C44" s="29">
        <v>25000</v>
      </c>
      <c r="D44" s="30">
        <f t="shared" si="0"/>
        <v>0.91666666666666663</v>
      </c>
      <c r="E44" s="31">
        <f t="shared" si="1"/>
        <v>50000</v>
      </c>
      <c r="L44" s="18"/>
    </row>
    <row r="45" spans="1:13">
      <c r="A45" s="27">
        <v>25</v>
      </c>
      <c r="B45" s="28">
        <v>44099</v>
      </c>
      <c r="C45" s="29">
        <v>25000</v>
      </c>
      <c r="D45" s="30">
        <f t="shared" si="0"/>
        <v>0.95833333333333337</v>
      </c>
      <c r="E45" s="31">
        <f t="shared" si="1"/>
        <v>25000</v>
      </c>
    </row>
    <row r="46" spans="1:13">
      <c r="A46" s="40">
        <v>26</v>
      </c>
      <c r="B46" s="41">
        <v>44160</v>
      </c>
      <c r="C46" s="29">
        <v>25000</v>
      </c>
      <c r="D46" s="42">
        <f t="shared" si="0"/>
        <v>1</v>
      </c>
      <c r="E46" s="43">
        <f t="shared" si="1"/>
        <v>0</v>
      </c>
    </row>
    <row r="47" spans="1:13" ht="17.25" customHeight="1">
      <c r="C47" s="44">
        <f>SUM(C21:C46)</f>
        <v>600000</v>
      </c>
    </row>
    <row r="48" spans="1:13" ht="15">
      <c r="A48" s="19"/>
      <c r="B48" s="45"/>
    </row>
    <row r="49" spans="1:5">
      <c r="A49" s="46"/>
      <c r="E49" s="13"/>
    </row>
    <row r="89" spans="7:14">
      <c r="G89" s="18"/>
      <c r="H89" s="18"/>
      <c r="I89" s="18"/>
      <c r="J89" s="18"/>
      <c r="K89" s="18"/>
      <c r="L89" s="18"/>
      <c r="M89" s="18"/>
      <c r="N89" s="18"/>
    </row>
    <row r="90" spans="7:14">
      <c r="G90" s="18"/>
      <c r="H90" s="18"/>
      <c r="I90" s="18"/>
      <c r="J90" s="18"/>
      <c r="K90" s="18"/>
      <c r="L90" s="18"/>
      <c r="M90" s="18"/>
      <c r="N90" s="18"/>
    </row>
    <row r="91" spans="7:14">
      <c r="G91" s="18"/>
      <c r="H91" s="18"/>
      <c r="I91" s="18"/>
      <c r="J91" s="18"/>
      <c r="K91" s="18"/>
      <c r="L91" s="18"/>
      <c r="M91" s="18"/>
      <c r="N91" s="18"/>
    </row>
    <row r="92" spans="7:14">
      <c r="G92" s="18"/>
      <c r="H92" s="18"/>
      <c r="I92" s="18"/>
      <c r="J92" s="18"/>
      <c r="K92" s="18"/>
      <c r="L92" s="18"/>
      <c r="M92" s="18"/>
      <c r="N92" s="18"/>
    </row>
    <row r="93" spans="7:14">
      <c r="G93" s="18"/>
      <c r="H93" s="18"/>
      <c r="I93" s="18"/>
      <c r="J93" s="18"/>
      <c r="K93" s="18"/>
      <c r="L93" s="18"/>
      <c r="M93" s="18"/>
      <c r="N93" s="18"/>
    </row>
    <row r="94" spans="7:14">
      <c r="G94" s="18"/>
      <c r="H94" s="18"/>
      <c r="I94" s="18"/>
      <c r="J94" s="18"/>
      <c r="K94" s="18"/>
      <c r="L94" s="18"/>
      <c r="M94" s="18"/>
      <c r="N94" s="18"/>
    </row>
  </sheetData>
  <sheetProtection password="DA8F" sheet="1" objects="1" scenarios="1"/>
  <mergeCells count="7">
    <mergeCell ref="A15:B15"/>
    <mergeCell ref="A7:G7"/>
    <mergeCell ref="A9:B9"/>
    <mergeCell ref="A10:B10"/>
    <mergeCell ref="A11:B11"/>
    <mergeCell ref="A13:B13"/>
    <mergeCell ref="A14:B14"/>
  </mergeCells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xx_inwest 12</vt:lpstr>
    </vt:vector>
  </TitlesOfParts>
  <Company>Urząd Gminy Kaźmierz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OTomasz</dc:creator>
  <cp:lastModifiedBy>OTomasz</cp:lastModifiedBy>
  <dcterms:created xsi:type="dcterms:W3CDTF">2012-12-06T09:20:35Z</dcterms:created>
  <dcterms:modified xsi:type="dcterms:W3CDTF">2012-12-06T09:33:17Z</dcterms:modified>
</cp:coreProperties>
</file>