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 pomocnicz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<sst xmlns="http://schemas.openxmlformats.org/spreadsheetml/2006/main" count="18" uniqueCount="18">
  <si>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TABELA  POMOCNICZA  DO  OBLICZENIA  ŁĄCZNEJ  KWOTY  ODSETEK</t>
  </si>
  <si>
    <t>Kwota kredytu</t>
  </si>
  <si>
    <t>WIBOR 1M</t>
  </si>
  <si>
    <t>marża banku</t>
  </si>
  <si>
    <t>oprocentowanie kredytu</t>
  </si>
  <si>
    <t>szacowana kwota odsetek</t>
  </si>
  <si>
    <t>prowizje, opłaty</t>
  </si>
  <si>
    <t>całkowity koszt kredytu</t>
  </si>
  <si>
    <t>nr raty</t>
  </si>
  <si>
    <t>data</t>
  </si>
  <si>
    <t>kwota</t>
  </si>
  <si>
    <t>% spłaty</t>
  </si>
  <si>
    <t>do spłaty</t>
  </si>
  <si>
    <t>ROK</t>
  </si>
  <si>
    <t>odsetki</t>
  </si>
  <si>
    <t>raty</t>
  </si>
  <si>
    <t>Załącznik Nr 4 do SIWZ</t>
  </si>
  <si>
    <t>Uwaga ! Arkusz zawiera uproszczony, ujednolicony dla wszystkich oferentów sposób liczenia odsetek od kredytu. Dla przygotowania oferty przyjęto WIBOR 1M w wysokości 4,71 % z dnia 31 października 2011. Poszczególni Wykonawcy konkurują pomiędzy sobą wyłącznie marżą, wyrażoną w punktach  procentowych – stąd do edycji przeznaczone jest wyłącznie jedno ŻÓŁTE POLE.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</si>
</sst>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3">
    <font>
      <sz val="10"/>
      <name val="Arial"/>
      <family val="2"/>
    </font>
    <font>
      <i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color indexed="26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0" fontId="0" fillId="0" borderId="10" xfId="0" applyNumberFormat="1" applyBorder="1" applyAlignment="1">
      <alignment vertical="center"/>
    </xf>
    <xf numFmtId="10" fontId="6" fillId="34" borderId="10" xfId="0" applyNumberFormat="1" applyFont="1" applyFill="1" applyBorder="1" applyAlignment="1" applyProtection="1">
      <alignment vertical="center"/>
      <protection locked="0"/>
    </xf>
    <xf numFmtId="10" fontId="4" fillId="33" borderId="0" xfId="0" applyNumberFormat="1" applyFont="1" applyFill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4" fontId="0" fillId="0" borderId="12" xfId="51" applyNumberFormat="1" applyFill="1" applyBorder="1" applyAlignment="1">
      <alignment horizontal="center" vertical="center"/>
      <protection/>
    </xf>
    <xf numFmtId="4" fontId="6" fillId="36" borderId="12" xfId="0" applyNumberFormat="1" applyFont="1" applyFill="1" applyBorder="1" applyAlignment="1">
      <alignment vertical="center"/>
    </xf>
    <xf numFmtId="10" fontId="0" fillId="0" borderId="12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6" fillId="35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64" fontId="0" fillId="0" borderId="14" xfId="51" applyNumberFormat="1" applyFill="1" applyBorder="1" applyAlignment="1">
      <alignment horizontal="center" vertical="center"/>
      <protection/>
    </xf>
    <xf numFmtId="4" fontId="6" fillId="36" borderId="14" xfId="0" applyNumberFormat="1" applyFont="1" applyFill="1" applyBorder="1" applyAlignment="1">
      <alignment vertical="center"/>
    </xf>
    <xf numFmtId="10" fontId="0" fillId="0" borderId="14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6" fillId="35" borderId="14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4" fontId="0" fillId="0" borderId="16" xfId="51" applyNumberFormat="1" applyFill="1" applyBorder="1" applyAlignment="1">
      <alignment horizontal="center" vertical="center"/>
      <protection/>
    </xf>
    <xf numFmtId="4" fontId="6" fillId="36" borderId="16" xfId="0" applyNumberFormat="1" applyFont="1" applyFill="1" applyBorder="1" applyAlignment="1">
      <alignment vertical="center"/>
    </xf>
    <xf numFmtId="10" fontId="0" fillId="0" borderId="16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6" fillId="35" borderId="16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6" fillId="37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N71" sqref="N71"/>
    </sheetView>
  </sheetViews>
  <sheetFormatPr defaultColWidth="11.57421875" defaultRowHeight="12.75"/>
  <cols>
    <col min="1" max="1" width="16.421875" style="1" customWidth="1"/>
    <col min="2" max="2" width="15.140625" style="1" customWidth="1"/>
    <col min="3" max="3" width="15.57421875" style="1" customWidth="1"/>
    <col min="4" max="4" width="11.7109375" style="1" customWidth="1"/>
    <col min="5" max="5" width="14.140625" style="1" customWidth="1"/>
    <col min="6" max="6" width="0" style="1" hidden="1" customWidth="1"/>
    <col min="7" max="7" width="14.140625" style="1" customWidth="1"/>
    <col min="8" max="238" width="8.7109375" style="1" customWidth="1"/>
    <col min="239" max="16384" width="11.57421875" style="1" customWidth="1"/>
  </cols>
  <sheetData>
    <row r="1" ht="12.75">
      <c r="A1" s="2" t="s">
        <v>16</v>
      </c>
    </row>
    <row r="2" ht="9" customHeight="1">
      <c r="A2" s="3"/>
    </row>
    <row r="3" ht="21.75" customHeight="1">
      <c r="A3" s="4" t="s">
        <v>0</v>
      </c>
    </row>
    <row r="4" ht="10.5" customHeight="1">
      <c r="A4" s="4"/>
    </row>
    <row r="5" spans="1:5" ht="12.75">
      <c r="A5" s="5" t="s">
        <v>1</v>
      </c>
      <c r="B5" s="6">
        <v>675000</v>
      </c>
      <c r="C5" s="7"/>
      <c r="E5" s="8"/>
    </row>
    <row r="6" ht="8.25" customHeight="1"/>
    <row r="7" spans="1:7" ht="63" customHeight="1">
      <c r="A7" s="46" t="s">
        <v>17</v>
      </c>
      <c r="B7" s="46"/>
      <c r="C7" s="46"/>
      <c r="D7" s="46"/>
      <c r="E7" s="46"/>
      <c r="F7" s="46"/>
      <c r="G7" s="46"/>
    </row>
    <row r="8" ht="7.5" customHeight="1">
      <c r="A8" s="9"/>
    </row>
    <row r="9" spans="1:4" ht="12.75">
      <c r="A9" s="47" t="s">
        <v>2</v>
      </c>
      <c r="B9" s="47"/>
      <c r="C9" s="10">
        <v>0.0471</v>
      </c>
      <c r="D9"/>
    </row>
    <row r="10" spans="1:4" ht="21.75" customHeight="1">
      <c r="A10" s="47" t="s">
        <v>3</v>
      </c>
      <c r="B10" s="47"/>
      <c r="C10" s="11">
        <v>0</v>
      </c>
      <c r="D10"/>
    </row>
    <row r="11" spans="1:4" ht="12.75">
      <c r="A11" s="48" t="s">
        <v>4</v>
      </c>
      <c r="B11" s="48"/>
      <c r="C11" s="12">
        <f>C9+C10</f>
        <v>0.0471</v>
      </c>
      <c r="D11"/>
    </row>
    <row r="12" spans="2:4" ht="7.5" customHeight="1">
      <c r="B12"/>
      <c r="D12"/>
    </row>
    <row r="13" spans="1:4" ht="13.5" customHeight="1">
      <c r="A13" s="49" t="s">
        <v>5</v>
      </c>
      <c r="B13" s="49"/>
      <c r="C13" s="13">
        <f>SUM(G18:G52)</f>
        <v>152397.96614641818</v>
      </c>
      <c r="D13"/>
    </row>
    <row r="14" spans="1:4" ht="13.5" customHeight="1">
      <c r="A14" s="49" t="s">
        <v>6</v>
      </c>
      <c r="B14" s="49"/>
      <c r="C14" s="14">
        <v>0</v>
      </c>
      <c r="D14"/>
    </row>
    <row r="15" spans="1:4" ht="13.5" customHeight="1">
      <c r="A15" s="45" t="s">
        <v>7</v>
      </c>
      <c r="B15" s="45"/>
      <c r="C15" s="6">
        <f>C13+C14</f>
        <v>152397.96614641818</v>
      </c>
      <c r="D15"/>
    </row>
    <row r="17" ht="7.5" customHeight="1"/>
    <row r="18" spans="1:7" ht="12.75">
      <c r="A18" s="15" t="s">
        <v>8</v>
      </c>
      <c r="B18" s="15" t="s">
        <v>9</v>
      </c>
      <c r="C18" s="15" t="s">
        <v>10</v>
      </c>
      <c r="D18" s="15" t="s">
        <v>11</v>
      </c>
      <c r="E18" s="15" t="s">
        <v>12</v>
      </c>
      <c r="F18" s="16">
        <f>B5*($C$11/365)</f>
        <v>87.10273972602741</v>
      </c>
      <c r="G18" s="17">
        <f>F18*15</f>
        <v>1306.541095890411</v>
      </c>
    </row>
    <row r="19" spans="1:7" ht="12.75">
      <c r="A19" s="18">
        <v>1</v>
      </c>
      <c r="B19" s="19">
        <v>41172</v>
      </c>
      <c r="C19" s="20">
        <v>25000</v>
      </c>
      <c r="D19" s="21">
        <f aca="true" t="shared" si="0" ref="D19:D52">1-(E19/$B$5)</f>
        <v>0.03703703703703709</v>
      </c>
      <c r="E19" s="22">
        <f>B5-C19</f>
        <v>650000</v>
      </c>
      <c r="F19" s="23">
        <f>B5*($C$11/366)</f>
        <v>86.86475409836066</v>
      </c>
      <c r="G19" s="24">
        <f>F19*263</f>
        <v>22845.430327868853</v>
      </c>
    </row>
    <row r="20" spans="1:7" ht="12.75">
      <c r="A20" s="25">
        <v>2</v>
      </c>
      <c r="B20" s="26">
        <v>41263</v>
      </c>
      <c r="C20" s="27">
        <v>20000</v>
      </c>
      <c r="D20" s="28">
        <f t="shared" si="0"/>
        <v>0.06666666666666665</v>
      </c>
      <c r="E20" s="29">
        <f aca="true" t="shared" si="1" ref="E20:E52">E19-C20</f>
        <v>630000</v>
      </c>
      <c r="F20" s="30">
        <f>E19*($C$11/366)</f>
        <v>83.64754098360656</v>
      </c>
      <c r="G20" s="31">
        <f>F20*91+F21*11</f>
        <v>8506.181024028745</v>
      </c>
    </row>
    <row r="21" spans="1:7" ht="12.75">
      <c r="A21" s="32">
        <v>3</v>
      </c>
      <c r="B21" s="33">
        <v>41353</v>
      </c>
      <c r="C21" s="34">
        <f aca="true" t="shared" si="2" ref="C21:C51">C20</f>
        <v>20000</v>
      </c>
      <c r="D21" s="35">
        <f t="shared" si="0"/>
        <v>0.09629629629629632</v>
      </c>
      <c r="E21" s="36">
        <f t="shared" si="1"/>
        <v>610000</v>
      </c>
      <c r="F21" s="37">
        <f aca="true" t="shared" si="3" ref="F21:F32">E20*($C$11/365)</f>
        <v>81.2958904109589</v>
      </c>
      <c r="G21" s="38">
        <f>F21*80</f>
        <v>6503.671232876713</v>
      </c>
    </row>
    <row r="22" spans="1:7" ht="12.75">
      <c r="A22" s="32">
        <v>4</v>
      </c>
      <c r="B22" s="33">
        <v>41445</v>
      </c>
      <c r="C22" s="34">
        <f t="shared" si="2"/>
        <v>20000</v>
      </c>
      <c r="D22" s="35">
        <f t="shared" si="0"/>
        <v>0.12592592592592589</v>
      </c>
      <c r="E22" s="36">
        <f t="shared" si="1"/>
        <v>590000</v>
      </c>
      <c r="F22" s="37">
        <f t="shared" si="3"/>
        <v>78.7150684931507</v>
      </c>
      <c r="G22" s="38">
        <f>F22*92</f>
        <v>7241.786301369864</v>
      </c>
    </row>
    <row r="23" spans="1:7" ht="12.75">
      <c r="A23" s="32">
        <v>5</v>
      </c>
      <c r="B23" s="33">
        <v>41537</v>
      </c>
      <c r="C23" s="34">
        <f t="shared" si="2"/>
        <v>20000</v>
      </c>
      <c r="D23" s="35">
        <f t="shared" si="0"/>
        <v>0.15555555555555556</v>
      </c>
      <c r="E23" s="36">
        <f t="shared" si="1"/>
        <v>570000</v>
      </c>
      <c r="F23" s="37">
        <f t="shared" si="3"/>
        <v>76.13424657534247</v>
      </c>
      <c r="G23" s="38">
        <f>F23*92</f>
        <v>7004.350684931507</v>
      </c>
    </row>
    <row r="24" spans="1:7" ht="12.75">
      <c r="A24" s="32">
        <v>6</v>
      </c>
      <c r="B24" s="33">
        <v>41628</v>
      </c>
      <c r="C24" s="34">
        <f t="shared" si="2"/>
        <v>20000</v>
      </c>
      <c r="D24" s="35">
        <f t="shared" si="0"/>
        <v>0.18518518518518523</v>
      </c>
      <c r="E24" s="36">
        <f t="shared" si="1"/>
        <v>550000</v>
      </c>
      <c r="F24" s="37">
        <f t="shared" si="3"/>
        <v>73.55342465753425</v>
      </c>
      <c r="G24" s="38">
        <f>F24*91+F25*11</f>
        <v>7474.060273972603</v>
      </c>
    </row>
    <row r="25" spans="1:7" ht="12.75">
      <c r="A25" s="18">
        <v>7</v>
      </c>
      <c r="B25" s="19">
        <v>41718</v>
      </c>
      <c r="C25" s="20">
        <f t="shared" si="2"/>
        <v>20000</v>
      </c>
      <c r="D25" s="21">
        <f t="shared" si="0"/>
        <v>0.2148148148148148</v>
      </c>
      <c r="E25" s="22">
        <f t="shared" si="1"/>
        <v>530000</v>
      </c>
      <c r="F25" s="39">
        <f t="shared" si="3"/>
        <v>70.97260273972603</v>
      </c>
      <c r="G25" s="24">
        <f>F25*79</f>
        <v>5606.835616438356</v>
      </c>
    </row>
    <row r="26" spans="1:7" ht="12.75">
      <c r="A26" s="32">
        <v>8</v>
      </c>
      <c r="B26" s="33">
        <v>41810</v>
      </c>
      <c r="C26" s="34">
        <f t="shared" si="2"/>
        <v>20000</v>
      </c>
      <c r="D26" s="35">
        <f t="shared" si="0"/>
        <v>0.24444444444444446</v>
      </c>
      <c r="E26" s="36">
        <f t="shared" si="1"/>
        <v>510000</v>
      </c>
      <c r="F26" s="37">
        <f t="shared" si="3"/>
        <v>68.39178082191782</v>
      </c>
      <c r="G26" s="38">
        <f>F26*92</f>
        <v>6292.0438356164395</v>
      </c>
    </row>
    <row r="27" spans="1:7" ht="12.75">
      <c r="A27" s="32">
        <v>9</v>
      </c>
      <c r="B27" s="33">
        <v>41902</v>
      </c>
      <c r="C27" s="34">
        <f t="shared" si="2"/>
        <v>20000</v>
      </c>
      <c r="D27" s="35">
        <f t="shared" si="0"/>
        <v>0.274074074074074</v>
      </c>
      <c r="E27" s="36">
        <f t="shared" si="1"/>
        <v>490000</v>
      </c>
      <c r="F27" s="37">
        <f t="shared" si="3"/>
        <v>65.8109589041096</v>
      </c>
      <c r="G27" s="38">
        <f>F27*92</f>
        <v>6054.608219178083</v>
      </c>
    </row>
    <row r="28" spans="1:7" ht="12.75">
      <c r="A28" s="25">
        <v>10</v>
      </c>
      <c r="B28" s="26">
        <v>41993</v>
      </c>
      <c r="C28" s="27">
        <f t="shared" si="2"/>
        <v>20000</v>
      </c>
      <c r="D28" s="28">
        <f t="shared" si="0"/>
        <v>0.3037037037037037</v>
      </c>
      <c r="E28" s="29">
        <f t="shared" si="1"/>
        <v>470000</v>
      </c>
      <c r="F28" s="40">
        <f t="shared" si="3"/>
        <v>63.230136986301375</v>
      </c>
      <c r="G28" s="31">
        <f>F28*91+F29*11</f>
        <v>6421.08493150685</v>
      </c>
    </row>
    <row r="29" spans="1:7" ht="12.75">
      <c r="A29" s="32">
        <v>11</v>
      </c>
      <c r="B29" s="33">
        <v>42083</v>
      </c>
      <c r="C29" s="34">
        <f t="shared" si="2"/>
        <v>20000</v>
      </c>
      <c r="D29" s="35">
        <f t="shared" si="0"/>
        <v>0.33333333333333337</v>
      </c>
      <c r="E29" s="36">
        <f t="shared" si="1"/>
        <v>450000</v>
      </c>
      <c r="F29" s="37">
        <f t="shared" si="3"/>
        <v>60.64931506849315</v>
      </c>
      <c r="G29" s="24">
        <f>F29*79</f>
        <v>4791.295890410959</v>
      </c>
    </row>
    <row r="30" spans="1:7" ht="12.75">
      <c r="A30" s="32">
        <v>12</v>
      </c>
      <c r="B30" s="33">
        <v>42175</v>
      </c>
      <c r="C30" s="34">
        <f t="shared" si="2"/>
        <v>20000</v>
      </c>
      <c r="D30" s="35">
        <f t="shared" si="0"/>
        <v>0.36296296296296293</v>
      </c>
      <c r="E30" s="36">
        <f t="shared" si="1"/>
        <v>430000</v>
      </c>
      <c r="F30" s="37">
        <f t="shared" si="3"/>
        <v>58.06849315068494</v>
      </c>
      <c r="G30" s="38">
        <f>F30*92</f>
        <v>5342.301369863014</v>
      </c>
    </row>
    <row r="31" spans="1:7" ht="12.75">
      <c r="A31" s="32">
        <v>13</v>
      </c>
      <c r="B31" s="33">
        <v>42267</v>
      </c>
      <c r="C31" s="34">
        <f t="shared" si="2"/>
        <v>20000</v>
      </c>
      <c r="D31" s="35">
        <f t="shared" si="0"/>
        <v>0.3925925925925926</v>
      </c>
      <c r="E31" s="36">
        <f t="shared" si="1"/>
        <v>410000</v>
      </c>
      <c r="F31" s="37">
        <f t="shared" si="3"/>
        <v>55.487671232876714</v>
      </c>
      <c r="G31" s="38">
        <f>F31*92</f>
        <v>5104.865753424658</v>
      </c>
    </row>
    <row r="32" spans="1:7" ht="12.75">
      <c r="A32" s="32">
        <v>14</v>
      </c>
      <c r="B32" s="33">
        <v>42358</v>
      </c>
      <c r="C32" s="34">
        <f t="shared" si="2"/>
        <v>20000</v>
      </c>
      <c r="D32" s="35">
        <f t="shared" si="0"/>
        <v>0.4222222222222223</v>
      </c>
      <c r="E32" s="36">
        <f t="shared" si="1"/>
        <v>390000</v>
      </c>
      <c r="F32" s="37">
        <f t="shared" si="3"/>
        <v>52.9068493150685</v>
      </c>
      <c r="G32" s="31">
        <f>F32*91+F33*11</f>
        <v>5366.597058163037</v>
      </c>
    </row>
    <row r="33" spans="1:7" ht="12.75">
      <c r="A33" s="18">
        <v>15</v>
      </c>
      <c r="B33" s="19">
        <v>42449</v>
      </c>
      <c r="C33" s="20">
        <f t="shared" si="2"/>
        <v>20000</v>
      </c>
      <c r="D33" s="21">
        <f t="shared" si="0"/>
        <v>0.45185185185185184</v>
      </c>
      <c r="E33" s="22">
        <f t="shared" si="1"/>
        <v>370000</v>
      </c>
      <c r="F33" s="39">
        <f>E32*($C$11/366)</f>
        <v>50.18852459016394</v>
      </c>
      <c r="G33" s="24">
        <f>F33*80</f>
        <v>4015.0819672131147</v>
      </c>
    </row>
    <row r="34" spans="1:7" ht="12.75">
      <c r="A34" s="32">
        <v>16</v>
      </c>
      <c r="B34" s="33">
        <v>42541</v>
      </c>
      <c r="C34" s="34">
        <f t="shared" si="2"/>
        <v>20000</v>
      </c>
      <c r="D34" s="35">
        <f t="shared" si="0"/>
        <v>0.4814814814814815</v>
      </c>
      <c r="E34" s="36">
        <f t="shared" si="1"/>
        <v>350000</v>
      </c>
      <c r="F34" s="37">
        <f>E33*($C$11/366)</f>
        <v>47.614754098360656</v>
      </c>
      <c r="G34" s="38">
        <f>F34*92</f>
        <v>4380.55737704918</v>
      </c>
    </row>
    <row r="35" spans="1:7" ht="12.75">
      <c r="A35" s="32">
        <v>17</v>
      </c>
      <c r="B35" s="33">
        <v>42633</v>
      </c>
      <c r="C35" s="34">
        <f t="shared" si="2"/>
        <v>20000</v>
      </c>
      <c r="D35" s="35">
        <f t="shared" si="0"/>
        <v>0.5111111111111111</v>
      </c>
      <c r="E35" s="36">
        <f t="shared" si="1"/>
        <v>330000</v>
      </c>
      <c r="F35" s="37">
        <f>E34*($C$11/366)</f>
        <v>45.040983606557376</v>
      </c>
      <c r="G35" s="38">
        <f>F35*92</f>
        <v>4143.770491803279</v>
      </c>
    </row>
    <row r="36" spans="1:7" ht="12.75">
      <c r="A36" s="25">
        <v>18</v>
      </c>
      <c r="B36" s="26">
        <v>42724</v>
      </c>
      <c r="C36" s="27">
        <f t="shared" si="2"/>
        <v>20000</v>
      </c>
      <c r="D36" s="28">
        <f t="shared" si="0"/>
        <v>0.5407407407407407</v>
      </c>
      <c r="E36" s="29">
        <f t="shared" si="1"/>
        <v>310000</v>
      </c>
      <c r="F36" s="40">
        <f>E35*($C$11/366)</f>
        <v>42.4672131147541</v>
      </c>
      <c r="G36" s="31">
        <f>F36*91+F37*11</f>
        <v>4304.546530428925</v>
      </c>
    </row>
    <row r="37" spans="1:7" ht="12.75">
      <c r="A37" s="32">
        <v>19</v>
      </c>
      <c r="B37" s="33">
        <v>42814</v>
      </c>
      <c r="C37" s="34">
        <f t="shared" si="2"/>
        <v>20000</v>
      </c>
      <c r="D37" s="35">
        <f t="shared" si="0"/>
        <v>0.5703703703703704</v>
      </c>
      <c r="E37" s="36">
        <f t="shared" si="1"/>
        <v>290000</v>
      </c>
      <c r="F37" s="37">
        <f aca="true" t="shared" si="4" ref="F37:F48">E36*($C$11/365)</f>
        <v>40.0027397260274</v>
      </c>
      <c r="G37" s="24">
        <f>F37*79</f>
        <v>3160.2164383561644</v>
      </c>
    </row>
    <row r="38" spans="1:7" ht="12.75">
      <c r="A38" s="32">
        <v>20</v>
      </c>
      <c r="B38" s="33">
        <v>42906</v>
      </c>
      <c r="C38" s="34">
        <f t="shared" si="2"/>
        <v>20000</v>
      </c>
      <c r="D38" s="35">
        <f t="shared" si="0"/>
        <v>0.6</v>
      </c>
      <c r="E38" s="36">
        <f t="shared" si="1"/>
        <v>270000</v>
      </c>
      <c r="F38" s="37">
        <f t="shared" si="4"/>
        <v>37.42191780821918</v>
      </c>
      <c r="G38" s="38">
        <f>F38*92</f>
        <v>3442.8164383561643</v>
      </c>
    </row>
    <row r="39" spans="1:7" ht="12.75">
      <c r="A39" s="32">
        <v>21</v>
      </c>
      <c r="B39" s="33">
        <v>42998</v>
      </c>
      <c r="C39" s="34">
        <f t="shared" si="2"/>
        <v>20000</v>
      </c>
      <c r="D39" s="35">
        <f t="shared" si="0"/>
        <v>0.6296296296296297</v>
      </c>
      <c r="E39" s="36">
        <f t="shared" si="1"/>
        <v>250000</v>
      </c>
      <c r="F39" s="37">
        <f t="shared" si="4"/>
        <v>34.84109589041096</v>
      </c>
      <c r="G39" s="38">
        <f>F39*92</f>
        <v>3205.3808219178086</v>
      </c>
    </row>
    <row r="40" spans="1:7" ht="12.75">
      <c r="A40" s="32">
        <v>22</v>
      </c>
      <c r="B40" s="33">
        <v>43089</v>
      </c>
      <c r="C40" s="34">
        <f t="shared" si="2"/>
        <v>20000</v>
      </c>
      <c r="D40" s="35">
        <f t="shared" si="0"/>
        <v>0.6592592592592592</v>
      </c>
      <c r="E40" s="36">
        <f t="shared" si="1"/>
        <v>230000</v>
      </c>
      <c r="F40" s="37">
        <f t="shared" si="4"/>
        <v>32.26027397260274</v>
      </c>
      <c r="G40" s="31">
        <f>F40*91+F41*11</f>
        <v>3262.158904109589</v>
      </c>
    </row>
    <row r="41" spans="1:7" ht="12.75">
      <c r="A41" s="18">
        <v>23</v>
      </c>
      <c r="B41" s="19">
        <v>43179</v>
      </c>
      <c r="C41" s="20">
        <f t="shared" si="2"/>
        <v>20000</v>
      </c>
      <c r="D41" s="21">
        <f t="shared" si="0"/>
        <v>0.6888888888888889</v>
      </c>
      <c r="E41" s="22">
        <f t="shared" si="1"/>
        <v>210000</v>
      </c>
      <c r="F41" s="39">
        <f t="shared" si="4"/>
        <v>29.679452054794524</v>
      </c>
      <c r="G41" s="24">
        <f>F41*79</f>
        <v>2344.6767123287673</v>
      </c>
    </row>
    <row r="42" spans="1:7" ht="12.75">
      <c r="A42" s="32">
        <v>24</v>
      </c>
      <c r="B42" s="33">
        <v>43271</v>
      </c>
      <c r="C42" s="34">
        <f t="shared" si="2"/>
        <v>20000</v>
      </c>
      <c r="D42" s="35">
        <f t="shared" si="0"/>
        <v>0.7185185185185186</v>
      </c>
      <c r="E42" s="36">
        <f t="shared" si="1"/>
        <v>190000</v>
      </c>
      <c r="F42" s="37">
        <f t="shared" si="4"/>
        <v>27.098630136986305</v>
      </c>
      <c r="G42" s="38">
        <f>F42*92</f>
        <v>2493.07397260274</v>
      </c>
    </row>
    <row r="43" spans="1:7" ht="12.75">
      <c r="A43" s="32">
        <v>25</v>
      </c>
      <c r="B43" s="33">
        <v>43363</v>
      </c>
      <c r="C43" s="34">
        <f t="shared" si="2"/>
        <v>20000</v>
      </c>
      <c r="D43" s="35">
        <f t="shared" si="0"/>
        <v>0.7481481481481482</v>
      </c>
      <c r="E43" s="36">
        <f t="shared" si="1"/>
        <v>170000</v>
      </c>
      <c r="F43" s="37">
        <f t="shared" si="4"/>
        <v>24.517808219178082</v>
      </c>
      <c r="G43" s="38">
        <f>F43*92</f>
        <v>2255.6383561643834</v>
      </c>
    </row>
    <row r="44" spans="1:7" ht="12.75">
      <c r="A44" s="25">
        <v>26</v>
      </c>
      <c r="B44" s="26">
        <v>43454</v>
      </c>
      <c r="C44" s="27">
        <f t="shared" si="2"/>
        <v>20000</v>
      </c>
      <c r="D44" s="28">
        <f t="shared" si="0"/>
        <v>0.7777777777777778</v>
      </c>
      <c r="E44" s="29">
        <f t="shared" si="1"/>
        <v>150000</v>
      </c>
      <c r="F44" s="40">
        <f t="shared" si="4"/>
        <v>21.936986301369863</v>
      </c>
      <c r="G44" s="31">
        <f>F44*91+F45*11</f>
        <v>2209.1835616438357</v>
      </c>
    </row>
    <row r="45" spans="1:7" ht="12.75">
      <c r="A45" s="32">
        <v>27</v>
      </c>
      <c r="B45" s="33">
        <v>43544</v>
      </c>
      <c r="C45" s="34">
        <f t="shared" si="2"/>
        <v>20000</v>
      </c>
      <c r="D45" s="35">
        <f t="shared" si="0"/>
        <v>0.8074074074074074</v>
      </c>
      <c r="E45" s="36">
        <f t="shared" si="1"/>
        <v>130000</v>
      </c>
      <c r="F45" s="37">
        <f t="shared" si="4"/>
        <v>19.356164383561644</v>
      </c>
      <c r="G45" s="24">
        <f>F45*79</f>
        <v>1529.13698630137</v>
      </c>
    </row>
    <row r="46" spans="1:7" ht="12.75">
      <c r="A46" s="32">
        <v>28</v>
      </c>
      <c r="B46" s="33">
        <v>43636</v>
      </c>
      <c r="C46" s="34">
        <f t="shared" si="2"/>
        <v>20000</v>
      </c>
      <c r="D46" s="35">
        <f t="shared" si="0"/>
        <v>0.837037037037037</v>
      </c>
      <c r="E46" s="36">
        <f t="shared" si="1"/>
        <v>110000</v>
      </c>
      <c r="F46" s="37">
        <f t="shared" si="4"/>
        <v>16.775342465753425</v>
      </c>
      <c r="G46" s="38">
        <f>F46*92</f>
        <v>1543.3315068493152</v>
      </c>
    </row>
    <row r="47" spans="1:7" ht="12.75">
      <c r="A47" s="32">
        <v>29</v>
      </c>
      <c r="B47" s="33">
        <v>43728</v>
      </c>
      <c r="C47" s="34">
        <f t="shared" si="2"/>
        <v>20000</v>
      </c>
      <c r="D47" s="35">
        <f t="shared" si="0"/>
        <v>0.8666666666666667</v>
      </c>
      <c r="E47" s="36">
        <f t="shared" si="1"/>
        <v>90000</v>
      </c>
      <c r="F47" s="37">
        <f t="shared" si="4"/>
        <v>14.194520547945206</v>
      </c>
      <c r="G47" s="38">
        <f>F47*92</f>
        <v>1305.895890410959</v>
      </c>
    </row>
    <row r="48" spans="1:7" ht="12.75">
      <c r="A48" s="32">
        <v>30</v>
      </c>
      <c r="B48" s="33">
        <v>43819</v>
      </c>
      <c r="C48" s="34">
        <f t="shared" si="2"/>
        <v>20000</v>
      </c>
      <c r="D48" s="35">
        <f t="shared" si="0"/>
        <v>0.8962962962962963</v>
      </c>
      <c r="E48" s="36">
        <f t="shared" si="1"/>
        <v>70000</v>
      </c>
      <c r="F48" s="37">
        <f t="shared" si="4"/>
        <v>11.613698630136987</v>
      </c>
      <c r="G48" s="31">
        <f>F48*91+F49*11</f>
        <v>1155.9367392768922</v>
      </c>
    </row>
    <row r="49" spans="1:7" ht="12.75">
      <c r="A49" s="18">
        <v>31</v>
      </c>
      <c r="B49" s="19">
        <v>43910</v>
      </c>
      <c r="C49" s="20">
        <f t="shared" si="2"/>
        <v>20000</v>
      </c>
      <c r="D49" s="21">
        <f t="shared" si="0"/>
        <v>0.9259259259259259</v>
      </c>
      <c r="E49" s="22">
        <f t="shared" si="1"/>
        <v>50000</v>
      </c>
      <c r="F49" s="39">
        <f>E48*($C$11/366)</f>
        <v>9.008196721311476</v>
      </c>
      <c r="G49" s="24">
        <f>F49*80</f>
        <v>720.6557377049181</v>
      </c>
    </row>
    <row r="50" spans="1:7" ht="12.75">
      <c r="A50" s="32">
        <v>32</v>
      </c>
      <c r="B50" s="33">
        <v>44002</v>
      </c>
      <c r="C50" s="34">
        <f t="shared" si="2"/>
        <v>20000</v>
      </c>
      <c r="D50" s="35">
        <f t="shared" si="0"/>
        <v>0.9555555555555556</v>
      </c>
      <c r="E50" s="36">
        <f t="shared" si="1"/>
        <v>30000</v>
      </c>
      <c r="F50" s="37">
        <f>E49*($C$11/366)</f>
        <v>6.434426229508197</v>
      </c>
      <c r="G50" s="38">
        <f>F50*92</f>
        <v>591.9672131147541</v>
      </c>
    </row>
    <row r="51" spans="1:7" ht="12.75">
      <c r="A51" s="32">
        <v>33</v>
      </c>
      <c r="B51" s="33">
        <v>44094</v>
      </c>
      <c r="C51" s="34">
        <f t="shared" si="2"/>
        <v>20000</v>
      </c>
      <c r="D51" s="35">
        <f t="shared" si="0"/>
        <v>0.9851851851851852</v>
      </c>
      <c r="E51" s="36">
        <f t="shared" si="1"/>
        <v>10000</v>
      </c>
      <c r="F51" s="37">
        <f>E50*($C$11/366)</f>
        <v>3.860655737704918</v>
      </c>
      <c r="G51" s="38">
        <f>F51*92</f>
        <v>355.18032786885243</v>
      </c>
    </row>
    <row r="52" spans="1:7" ht="12.75">
      <c r="A52" s="25">
        <v>34</v>
      </c>
      <c r="B52" s="26">
        <v>44185</v>
      </c>
      <c r="C52" s="27">
        <v>10000</v>
      </c>
      <c r="D52" s="28">
        <f t="shared" si="0"/>
        <v>1</v>
      </c>
      <c r="E52" s="29">
        <f t="shared" si="1"/>
        <v>0</v>
      </c>
      <c r="F52" s="40">
        <f>E51*($C$11/366)</f>
        <v>1.2868852459016393</v>
      </c>
      <c r="G52" s="31">
        <f>F52*91+F53*11</f>
        <v>117.10655737704919</v>
      </c>
    </row>
    <row r="53" spans="3:7" ht="12.75">
      <c r="C53" s="41">
        <f>SUM(C19:C52)</f>
        <v>675000</v>
      </c>
      <c r="G53" s="31">
        <f>SUM(G18:G52)</f>
        <v>152397.96614641818</v>
      </c>
    </row>
    <row r="56" spans="1:3" ht="12.75">
      <c r="A56" s="42" t="s">
        <v>13</v>
      </c>
      <c r="B56" s="42" t="s">
        <v>14</v>
      </c>
      <c r="C56" s="42" t="s">
        <v>15</v>
      </c>
    </row>
    <row r="57" spans="1:3" ht="12.75">
      <c r="A57" s="42">
        <v>2011</v>
      </c>
      <c r="B57" s="43">
        <f>G18</f>
        <v>1306.541095890411</v>
      </c>
      <c r="C57" s="43">
        <v>0</v>
      </c>
    </row>
    <row r="58" spans="1:3" ht="12.75">
      <c r="A58" s="42">
        <v>2012</v>
      </c>
      <c r="B58" s="43">
        <f>SUM(G19:G22)</f>
        <v>45097.068886144174</v>
      </c>
      <c r="C58" s="43">
        <f>SUM(C19:C20)</f>
        <v>45000</v>
      </c>
    </row>
    <row r="59" spans="1:3" ht="12.75">
      <c r="A59" s="42">
        <v>2013</v>
      </c>
      <c r="B59" s="43">
        <f>SUM(G23:G26)</f>
        <v>26377.290410958907</v>
      </c>
      <c r="C59" s="43">
        <f>SUM(C21:C24)</f>
        <v>80000</v>
      </c>
    </row>
    <row r="60" spans="1:3" ht="12.75">
      <c r="A60" s="42">
        <v>2014</v>
      </c>
      <c r="B60" s="43">
        <f>SUM(G27:G30)</f>
        <v>22609.290410958904</v>
      </c>
      <c r="C60" s="43">
        <f>SUM(C25:C28)</f>
        <v>80000</v>
      </c>
    </row>
    <row r="61" spans="1:3" ht="12.75">
      <c r="A61" s="42">
        <v>2015</v>
      </c>
      <c r="B61" s="43">
        <f>SUM(G31:G34)</f>
        <v>18867.10215584999</v>
      </c>
      <c r="C61" s="43">
        <f>SUM(C29:C32)</f>
        <v>80000</v>
      </c>
    </row>
    <row r="62" spans="1:3" ht="12.75">
      <c r="A62" s="42">
        <v>2016</v>
      </c>
      <c r="B62" s="43">
        <f>SUM(G35:G38)</f>
        <v>15051.349898944532</v>
      </c>
      <c r="C62" s="43">
        <f>SUM(C33:C36)</f>
        <v>80000</v>
      </c>
    </row>
    <row r="63" spans="1:3" ht="12.75">
      <c r="A63" s="42">
        <v>2017</v>
      </c>
      <c r="B63" s="43">
        <f>SUM(G39:G42)</f>
        <v>11305.290410958905</v>
      </c>
      <c r="C63" s="43">
        <f>SUM(C37:C40)</f>
        <v>80000</v>
      </c>
    </row>
    <row r="64" spans="1:3" ht="12.75">
      <c r="A64" s="42">
        <v>2018</v>
      </c>
      <c r="B64" s="43">
        <f>SUM(G43:G46)</f>
        <v>7537.2904109589035</v>
      </c>
      <c r="C64" s="43">
        <f>SUM(C41:C44)</f>
        <v>80000</v>
      </c>
    </row>
    <row r="65" spans="1:3" ht="12.75">
      <c r="A65" s="42">
        <v>2019</v>
      </c>
      <c r="B65" s="43">
        <f>SUM(G47:G50)</f>
        <v>3774.4555805075233</v>
      </c>
      <c r="C65" s="43">
        <f>SUM(C45:C48)</f>
        <v>80000</v>
      </c>
    </row>
    <row r="66" spans="1:3" ht="12.75">
      <c r="A66" s="42">
        <v>2020</v>
      </c>
      <c r="B66" s="43">
        <f>SUM(G51:G52)</f>
        <v>472.2868852459016</v>
      </c>
      <c r="C66" s="43">
        <f>SUM(C49:C52)</f>
        <v>70000</v>
      </c>
    </row>
    <row r="67" spans="2:3" ht="12.75">
      <c r="B67" s="44">
        <f>SUM(B57:B66)</f>
        <v>152397.96614641816</v>
      </c>
      <c r="C67" s="44">
        <f>SUM(C57:C66)</f>
        <v>675000</v>
      </c>
    </row>
  </sheetData>
  <sheetProtection password="CA5F" sheet="1"/>
  <mergeCells count="7">
    <mergeCell ref="A15:B15"/>
    <mergeCell ref="A7:G7"/>
    <mergeCell ref="A9:B9"/>
    <mergeCell ref="A10:B10"/>
    <mergeCell ref="A11:B11"/>
    <mergeCell ref="A13:B13"/>
    <mergeCell ref="A14:B14"/>
  </mergeCells>
  <printOptions/>
  <pageMargins left="0.8736111111111111" right="0.45416666666666666" top="0.64" bottom="0.86" header="0.73" footer="0.54"/>
  <pageSetup firstPageNumber="1" useFirstPageNumber="1" horizontalDpi="300" verticalDpi="300" orientation="portrait" paperSize="9" r:id="rId1"/>
  <headerFooter alignWithMargins="0">
    <oddFooter>&amp;C&amp;"Times New Roman,Normalny"&amp;12Strona   &amp;P 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Hudzińska</cp:lastModifiedBy>
  <cp:lastPrinted>2011-11-29T11:47:00Z</cp:lastPrinted>
  <dcterms:created xsi:type="dcterms:W3CDTF">2011-11-29T11:34:20Z</dcterms:created>
  <dcterms:modified xsi:type="dcterms:W3CDTF">2011-11-29T11:55:37Z</dcterms:modified>
  <cp:category/>
  <cp:version/>
  <cp:contentType/>
  <cp:contentStatus/>
</cp:coreProperties>
</file>