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506" windowWidth="12015" windowHeight="11280" tabRatio="703" activeTab="0"/>
  </bookViews>
  <sheets>
    <sheet name="OKŁADKA_INW" sheetId="1" r:id="rId1"/>
    <sheet name="OFERTOWY" sheetId="2" r:id="rId2"/>
  </sheets>
  <definedNames>
    <definedName name="_xlfn.CEILING.PRECISE" hidden="1">#NAME?</definedName>
    <definedName name="_xlnm.Print_Area" localSheetId="1">'OFERTOWY'!$A$1:$H$158</definedName>
    <definedName name="_xlnm.Print_Titles" localSheetId="1">'OFERTOWY'!$5:$6</definedName>
  </definedNames>
  <calcPr fullCalcOnLoad="1"/>
</workbook>
</file>

<file path=xl/sharedStrings.xml><?xml version="1.0" encoding="utf-8"?>
<sst xmlns="http://schemas.openxmlformats.org/spreadsheetml/2006/main" count="598" uniqueCount="261">
  <si>
    <t>M 29.30.00</t>
  </si>
  <si>
    <t>ROBOTY REGULACYJNE</t>
  </si>
  <si>
    <t>M 29.30.01</t>
  </si>
  <si>
    <t>UMOCNIENIE KONSTRUKCJAMI KAMIENNYMI SKARP I DNA RZEK, KANALÓW I ROWÓW</t>
  </si>
  <si>
    <t>D 07.00.00</t>
  </si>
  <si>
    <t>OZNAKOWANIE I URZĄDZENIA BEZPIECZEŃSTWA RUCHU</t>
  </si>
  <si>
    <t>D 07.05.01</t>
  </si>
  <si>
    <t>Bariery ochronne stalowe</t>
  </si>
  <si>
    <t>Lp.</t>
  </si>
  <si>
    <t>m</t>
  </si>
  <si>
    <t>Sporządził:</t>
  </si>
  <si>
    <t>.....................</t>
  </si>
  <si>
    <t>(podpis i pieczęć)</t>
  </si>
  <si>
    <t>Jednostka</t>
  </si>
  <si>
    <t>Nazwa</t>
  </si>
  <si>
    <t>x</t>
  </si>
  <si>
    <t>Cena jednostkowa</t>
  </si>
  <si>
    <t>Wartość netto</t>
  </si>
  <si>
    <t>Wyszczególnienie elementów</t>
  </si>
  <si>
    <t>ROBOTY PRZYGOTOWAWCZE</t>
  </si>
  <si>
    <t>ROBOTY ZIEMNE</t>
  </si>
  <si>
    <t>ROBOTY WYKOŃCZENIOWE</t>
  </si>
  <si>
    <t>Numer  SST (podstawa wyceny)</t>
  </si>
  <si>
    <t>Numer pozycji cenowej</t>
  </si>
  <si>
    <t>D 01.02.02</t>
  </si>
  <si>
    <t>Ilość</t>
  </si>
  <si>
    <t>D 01.00.00</t>
  </si>
  <si>
    <t>Zdjęcie warstwy humusu lub (i) darniny</t>
  </si>
  <si>
    <t>D 02.00.00</t>
  </si>
  <si>
    <t>D 02.01.01</t>
  </si>
  <si>
    <t>Wykonanie wykopów w gruntach kategorii I-V</t>
  </si>
  <si>
    <t>ROBOTY DROGOWE</t>
  </si>
  <si>
    <t>D 05.00.00</t>
  </si>
  <si>
    <t>NAWIERZCHNIE</t>
  </si>
  <si>
    <t>D 05.03.05</t>
  </si>
  <si>
    <t>Nawierzchnia z betonu asfaltowego</t>
  </si>
  <si>
    <t>D 06.00.00</t>
  </si>
  <si>
    <t>01</t>
  </si>
  <si>
    <t>11</t>
  </si>
  <si>
    <t>Mechaniczne usunięcie warstwy ziemi urodzajnej (humusu) gr. w-wy do 15cm</t>
  </si>
  <si>
    <t>D 04.00.00</t>
  </si>
  <si>
    <t>PODBUDOWY</t>
  </si>
  <si>
    <t>D 04.01.01</t>
  </si>
  <si>
    <t>Koryto wraz z profilowaniem i zagęszczaniem podłoża</t>
  </si>
  <si>
    <t>51</t>
  </si>
  <si>
    <t>22</t>
  </si>
  <si>
    <t>13</t>
  </si>
  <si>
    <t>D 04.04.04</t>
  </si>
  <si>
    <t>12</t>
  </si>
  <si>
    <t>D 04.03.01</t>
  </si>
  <si>
    <t>Oczyszczenie warstw konstrukcyjnych mechanicznie</t>
  </si>
  <si>
    <t>Skropienie warstw konstrukcyjnych emulsją asfaltową</t>
  </si>
  <si>
    <t>Oczyszczenie i skropienie warstw konstrukcyjnych</t>
  </si>
  <si>
    <t>D 02.03.01</t>
  </si>
  <si>
    <t>Wykonanie nasypów</t>
  </si>
  <si>
    <t>32</t>
  </si>
  <si>
    <t>25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</si>
  <si>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</si>
  <si>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</si>
  <si>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km rzeki</t>
  </si>
  <si>
    <t>dzielnik</t>
  </si>
  <si>
    <t>długość koryta</t>
  </si>
  <si>
    <t>szerokosć koryta</t>
  </si>
  <si>
    <t>ilość stron</t>
  </si>
  <si>
    <t>stron</t>
  </si>
  <si>
    <t>wysokość</t>
  </si>
  <si>
    <t>grubość</t>
  </si>
  <si>
    <t>D 01.02.01</t>
  </si>
  <si>
    <t>Usunięcie drzew lub krzewow</t>
  </si>
  <si>
    <t>szerokosć rzeki</t>
  </si>
  <si>
    <t>ha</t>
  </si>
  <si>
    <t>szerokość skarpy</t>
  </si>
  <si>
    <t>pi</t>
  </si>
  <si>
    <t>długość rozbiórki pod.</t>
  </si>
  <si>
    <t>ilosć rur</t>
  </si>
  <si>
    <t>długość rury</t>
  </si>
  <si>
    <t>podstawa dół</t>
  </si>
  <si>
    <t>podstawa góra</t>
  </si>
  <si>
    <t>wysokość wykopu</t>
  </si>
  <si>
    <t>średnica przepustu</t>
  </si>
  <si>
    <t>pl</t>
  </si>
  <si>
    <t>pole n. przepustu</t>
  </si>
  <si>
    <t>długość n. przepustu</t>
  </si>
  <si>
    <t>D 03.00.00</t>
  </si>
  <si>
    <t>ODWODNIENIE KORPUSU DROGOWEGO</t>
  </si>
  <si>
    <t>długość przepustu</t>
  </si>
  <si>
    <t>szerokosć fundamentu</t>
  </si>
  <si>
    <t>pod fundament</t>
  </si>
  <si>
    <t>pole powierzchni</t>
  </si>
  <si>
    <t>długość obsypki</t>
  </si>
  <si>
    <t xml:space="preserve">szerokość </t>
  </si>
  <si>
    <t>sztuki</t>
  </si>
  <si>
    <t>długość odcinka</t>
  </si>
  <si>
    <t>ilość</t>
  </si>
  <si>
    <t>42</t>
  </si>
  <si>
    <t>D 06.03.01</t>
  </si>
  <si>
    <t>Ścinanie i uzupełnianie poboczy</t>
  </si>
  <si>
    <t>długośc 1</t>
  </si>
  <si>
    <t>długośc 2</t>
  </si>
  <si>
    <t xml:space="preserve">Ustawienie barier ochronnych stalowych jednostronnych - przekładkowych </t>
  </si>
  <si>
    <t>PRZEBUDOWA PRZEPUSTU</t>
  </si>
  <si>
    <t>D 01.01.01</t>
  </si>
  <si>
    <t>Odtworzenie (wyznaczenie) trasy i punktów wysokościowych</t>
  </si>
  <si>
    <t>km</t>
  </si>
  <si>
    <t>szerokosć chodnika</t>
  </si>
  <si>
    <t>D 03.01.01</t>
  </si>
  <si>
    <t>Przepusty pod koroną drogi</t>
  </si>
  <si>
    <t>61</t>
  </si>
  <si>
    <t>Wykonanie ścianek czołowych przepustów</t>
  </si>
  <si>
    <r>
      <t>m</t>
    </r>
    <r>
      <rPr>
        <vertAlign val="superscript"/>
        <sz val="10"/>
        <rFont val="Arial Narrow"/>
        <family val="2"/>
      </rPr>
      <t>3</t>
    </r>
  </si>
  <si>
    <t>23</t>
  </si>
  <si>
    <t>D 04.02.02</t>
  </si>
  <si>
    <t>Warstwy mrozoochronne</t>
  </si>
  <si>
    <t>02</t>
  </si>
  <si>
    <t>M 27.00.00</t>
  </si>
  <si>
    <t>HYDROIZOLACJA</t>
  </si>
  <si>
    <t>M 27.01.00</t>
  </si>
  <si>
    <t>IZOLACJE POWLOKOWE</t>
  </si>
  <si>
    <t>M 27.01.01</t>
  </si>
  <si>
    <t>Wykonanie powłokowej izolacji bitumicznej układanej "na zimno"- powierzchnie pionowe</t>
  </si>
  <si>
    <t>M 27.02.00</t>
  </si>
  <si>
    <t>IZOLACJE ARKUSZOWE</t>
  </si>
  <si>
    <t>M 27.02.01</t>
  </si>
  <si>
    <t>IZOLACJE Z PAPY ZGRZEWALNEJ UKŁADANEJ NA POWIERZCHNIACH BETONOWYCH</t>
  </si>
  <si>
    <t>Koszt papy zgrzewalnej</t>
  </si>
  <si>
    <t>Wykonanie izolacji z papy zgrzewalnej na betonowych płaszczyznach poziomych - 1 x papa</t>
  </si>
  <si>
    <t>D 03.02.01</t>
  </si>
  <si>
    <t>41</t>
  </si>
  <si>
    <t>szt</t>
  </si>
  <si>
    <t>Kanalizacja deszczowa</t>
  </si>
  <si>
    <t>Wykonanie warstwy mrozoochronnej z piasku, mechanicznie, grubość warstwy 20cm</t>
  </si>
  <si>
    <t>Wykonanie podbudowy z tłucznia kamiennego (sortowanego), gr. w-wy 20cm</t>
  </si>
  <si>
    <t>M 29.00.00</t>
  </si>
  <si>
    <t>ROBOTY PRZYOBIEKTOWE</t>
  </si>
  <si>
    <t>14</t>
  </si>
  <si>
    <t>szerokość pasa etapowania</t>
  </si>
  <si>
    <t>....................</t>
  </si>
  <si>
    <t>(pięczątka Firmy)</t>
  </si>
  <si>
    <r>
      <t>Ogółem wartość robót</t>
    </r>
    <r>
      <rPr>
        <sz val="10"/>
        <rFont val="Arial"/>
        <family val="2"/>
      </rPr>
      <t>:</t>
    </r>
  </si>
  <si>
    <t>zł (netto)</t>
  </si>
  <si>
    <t>Słownie</t>
  </si>
  <si>
    <t>zł (brutto 23% VAT)</t>
  </si>
  <si>
    <t>SUMA NETTO</t>
  </si>
  <si>
    <t>VAT 23%</t>
  </si>
  <si>
    <t>SUMA BRUTTO</t>
  </si>
  <si>
    <t>Przebudowa przepustu w ciągu drogi gminnej Nr G114535,  w miejscowości Daliowa na potoku Łascowa Daliówka</t>
  </si>
  <si>
    <t>Ścinanie drzew o średnicy ponad 55 cm wraz z karczowaniem pni oraz wywiezieniem dłużyc, gałęzi i karpiny</t>
  </si>
  <si>
    <t>Drzewa w korycie potoku - wg rysunku planu sytuacyjnego: szt. 4</t>
  </si>
  <si>
    <t>Karczowanie zagajników, zakrzaczeń, ścięcie i wyrównanie gałęzi na trasie drogi</t>
  </si>
  <si>
    <t>Dla robót w korycie potoku
A = 20,0*4,0*2/10000</t>
  </si>
  <si>
    <t>Wyznaczenie trasy i punktów wysokościowych w terenie pagórkowatym</t>
  </si>
  <si>
    <t>D 01.02.04</t>
  </si>
  <si>
    <t>Rozbiórki elementów dróg, ogrodzeń i przepustów</t>
  </si>
  <si>
    <t>Rozbiórka podbudowy z kruszywa łamanego lub naturalnego na głębokość 20cm z odwiezieniem na odkład na odl. ok. 5 km lub z oczyszczeniem na odkład do 5 km</t>
  </si>
  <si>
    <t>Rozbiórka nawierzchni z mieszanek mineralno-bitumicznych gr. 7cm z odwiezieniem na odkład na odl. ok. 5 km lub z oczyszczeniem na odkład do 5 km</t>
  </si>
  <si>
    <t>62</t>
  </si>
  <si>
    <t xml:space="preserve">Rozebranie barier ochronnych stalowych </t>
  </si>
  <si>
    <t>Rozebranie barier ochronnych stalowych 
L=16m</t>
  </si>
  <si>
    <t>72</t>
  </si>
  <si>
    <t>Rozebranie przepustów z rur żelbetowych średnicy Ø150cm z uprzednim odkopaniem przepustu z odwozem gruzu  - analogia</t>
  </si>
  <si>
    <t>71</t>
  </si>
  <si>
    <t>Rozebranie części przelotowych przepustów z rur betonowych do średnicy Ø40 z uprzednim odkopaniem przepustu z odwozem gruzu  - analogia</t>
  </si>
  <si>
    <t>Rozebranie odcinka kanalizacji z rur betonowych z wylotem w przepuście pod drogą gminną.
L = 9,0m</t>
  </si>
  <si>
    <t>Rozebranie części przelotowej przepustu pod drogą gmina z rur żelbetowych o średnicy 150 cm. Zagospodarowanie i utylizacja gruzu w gestii Wykonawcy robót. Elementy nadające się do ponownego wbudowania należy przewieźć na bazę Inwestora.
L = 5,50m</t>
  </si>
  <si>
    <t xml:space="preserve">Rozebranie ścianek czołowych i ław fundamentowych przepustów z betonu, z odwozem materiału na składowisko Wykonawcy wraz z utylizacją odpadów. </t>
  </si>
  <si>
    <t>91</t>
  </si>
  <si>
    <t>Odtworzenie trasy drogi:
L = 20,0m</t>
  </si>
  <si>
    <t>Wyznaczenie punktów charakterystycznych dla robót związanych z umocnieniem koryta potoku
L = 10,0m + 10,0m</t>
  </si>
  <si>
    <t>Dla skarp potoku
A = 20,0*3,5*2</t>
  </si>
  <si>
    <t>Rozebranie ścianek czołowych przepustu od drogą gmina.
V = (5,0+5,0+7,0)*0,45*2,8</t>
  </si>
  <si>
    <t>Wykonanie wykopów w gruntach kategorii I-V z transportem urobku na odkład/nasyp na miejsce składowe Wykonawcy (suma x 1,1)</t>
  </si>
  <si>
    <t>Wykopy - roboty ziemne - w zakresie wykonania umocnień skarp, brzegów potoku koszami siatkowo-kamiennymi.
V = 2,9*10,0*4</t>
  </si>
  <si>
    <t>Wykonanie nasypów mechanicznie z gruntów kategorii I-III z pozyskaniem i transportem gruntu z dokopu Wykonawcy (suma x 1,1)</t>
  </si>
  <si>
    <t>Mechaniczne rozebranie nawierzchni z mieszanek mineralno - bitumicznych o średniej grubości 6 cm w zakresie dojazdów na długości wykopu roboczego przy wykonaniu przepustu. Odwóz materiału na składowisko Wykonawcy wraz z utylizacją odpadów.
A = 20,0*3,20</t>
  </si>
  <si>
    <t>Wykonanie przepustów z rur z HDPE o średnicy 800 mm na ławie fundamentowej</t>
  </si>
  <si>
    <t>Ułożenie przepustów pod koroną drogi. Przepust skrzynkowy z elementów prefabrykowanych, wymiary w świetle 2,50x1,50m</t>
  </si>
  <si>
    <t>Część przelotowa przepustu: długość 4,0m wraz 
z wykonaniem izolacji styków prefabrykatów lepikiem.
L = 4*1,0 = 4,0m</t>
  </si>
  <si>
    <t>Tymczasowy, technologiczny przepust pod drogą - montaż i demontaż: 
L=8,0m</t>
  </si>
  <si>
    <t>Wykonanie przykanalików z rur typu HDPE o średnicy 250 mm</t>
  </si>
  <si>
    <t>Wykonanie przykanalika z rur typu HDPE o średnicy 250 mm. W zakresie ująć roboty ziemne związane z wykonaniem wykopów z wykonaniem wylotu na umocnienia z koszy siatkowo-kamiennych.</t>
  </si>
  <si>
    <t xml:space="preserve">Wykonanie kompletnych drogowych studzienek ściekowych fi 500 mm </t>
  </si>
  <si>
    <t>Wykonanie kompletnej studzienki ściekowej o średnicy wewnętrznej 50cm z kręgów żelbetowych, z kratką ściekową. Podłączenie  przykanalików do studzienki. Studzienka posadowiona na fundamencie żelbetowym z betonu klasy C12/15, gr. min. 12 cm oraz tłuczniu o gr. 8 cm. W cenę wliczyć wszystkie koszty związane z wykonaniem wykopów, montażem studzienki, zasypaniem wykopów, regulacją, podłączeniem przykanalika.</t>
  </si>
  <si>
    <t>Wykonanie koszy siatkowo - kamiennych o wymiarach 100x50cm oraz 150x50cm.</t>
  </si>
  <si>
    <t>Wykonanie umocnienia skarp potoku z koszy siatkowo-kamiennych
V = 1,75*10,0*4 + 0,5*9,0</t>
  </si>
  <si>
    <t>Narzut ciężki z głazów kamiennych średnicy min. 30cm - obłożenie dolnego kosza za pomocą głazów kamiennych, wcięte w dno potoku
V = 0,25 * 10,0 * 4</t>
  </si>
  <si>
    <t>Wykonanie narzutu kamiennego z brzegu - umocnienie koryta potoku o grubości min. 30 cm</t>
  </si>
  <si>
    <t>ROBOTY MOSTOWE</t>
  </si>
  <si>
    <r>
      <t>m</t>
    </r>
    <r>
      <rPr>
        <vertAlign val="superscript"/>
        <sz val="10"/>
        <rFont val="Arial Narrow"/>
        <family val="2"/>
      </rPr>
      <t>2</t>
    </r>
  </si>
  <si>
    <t>D 06.01.01</t>
  </si>
  <si>
    <t>Umocnienie skarp brukowcem na zaprawie</t>
  </si>
  <si>
    <t>Umocnienie skarp, rowów i ścieków</t>
  </si>
  <si>
    <t>D 03.03.01</t>
  </si>
  <si>
    <t>Sączki podłużne</t>
  </si>
  <si>
    <t>26</t>
  </si>
  <si>
    <t>Sączki podłużne z tworzyw sztucznych o średnicy 150mm</t>
  </si>
  <si>
    <t>Wykonanie odwodnienia korpusu drogowego i terenu przydrożnego w formie przykanalika drenażowego średnicy 150mm (1/3 obw. cz. sącząca), rury PEHD SN8, perforacja szczelinowa: 2x6,20</t>
  </si>
  <si>
    <t>15</t>
  </si>
  <si>
    <t>Koryto głębokości 60cm pod fundament kruszywowy przepustu: 
A = 3,6 * 5,20</t>
  </si>
  <si>
    <t>Wykonanie nawierzchni z betonu asfaltowego AC16W - warstwa wiążąca gr. w-wy 5cm</t>
  </si>
  <si>
    <t>Wykonanie nawierzchni z betonu asfaltowego AC11S  - warstwa ścieralna gr. w-wy 4cm</t>
  </si>
  <si>
    <t>Ilość wg rzutu z góry: 
A = 76 m2</t>
  </si>
  <si>
    <t>Ilość wg rzutu z góry:
A = 74 m2</t>
  </si>
  <si>
    <t>M 21.00.00</t>
  </si>
  <si>
    <t>FUNDAMENTY</t>
  </si>
  <si>
    <t>M 21.15.01</t>
  </si>
  <si>
    <r>
      <t>m</t>
    </r>
    <r>
      <rPr>
        <b/>
        <vertAlign val="superscript"/>
        <sz val="10"/>
        <rFont val="Arial"/>
        <family val="2"/>
      </rPr>
      <t>3</t>
    </r>
  </si>
  <si>
    <t>Wzmocnienie podłoża fundamentów pod przepustem</t>
  </si>
  <si>
    <t>Wzmocnienie podloża fundamentów pod przepustem poprzez zastosowanie warstw kruszywa łamanego, z zabezpieczeniem wykopu w wodzie i pompowaniem wody</t>
  </si>
  <si>
    <t>Wykonanie wzmocnienia podloża fundamentów: podbudowa z kruszywa łamanego 0/63 stabilizowanego mechanicznie gr. 60cm - warstwami gr. 30 cm. Zabezpieczenie wykopu przed napływem wody i pompowanie wody.
V = 3,54*5,12*0,6</t>
  </si>
  <si>
    <t>Oczyszczenie warstwy podbudowy z tłucznia kamiennego i warstwy wiążącej</t>
  </si>
  <si>
    <t>Skropienie warstwy wiążącej</t>
  </si>
  <si>
    <t>Wykonanie umocnienia skarp przepustu brukiem z kamienia na zaprawie cementowo - piaskowej. Kamień o średnicy min. 30 cm
A = 1,0*10,0*2</t>
  </si>
  <si>
    <t>Uzupełnienie i wykonanie poboczy kruszywem kamiennym - kruszywo o frakcji 0-31,5 mm, grubość warstwy 12 cm</t>
  </si>
  <si>
    <t>Nawierzchnia zjazdu:
A = 10m2</t>
  </si>
  <si>
    <t>Uzupełnienie i wykonanie poboczy kruszywem kamiennym 0-31,5 mm o gr. 12 cm</t>
  </si>
  <si>
    <t>Zakup, transport i montaż barier typu SP06 wraz z elementami odblaskowymi i z zakończeniem łącznikiem czołowym pojedyńczym.</t>
  </si>
  <si>
    <t>powierzchnie pionowe zewnętrznej strony części przelotowej
A = 1,95*5,12*2</t>
  </si>
  <si>
    <t>Papa na płycie nadbetonu
A = 3,50*5,12</t>
  </si>
  <si>
    <t>M 29.03.00</t>
  </si>
  <si>
    <t>ROBOTY ZIEMNE W REJONIE PRZYCZÓŁKÓW</t>
  </si>
  <si>
    <t>M 29.03.01</t>
  </si>
  <si>
    <t>ZASYPKA PRZYCZÓŁKA - ANALOGIA</t>
  </si>
  <si>
    <t>Wykonanie zasypki przepustu - zasypanie przestrzeni wokół konstrukcji przepustu w zakresie wykopów powyżej warstw wymiany/wzmocnienia podłoża gruntem niespoistym-piaskiem średnioziarnistym warstwami grubości max. 30cm, z zagęszczeniem do Id=0,98</t>
  </si>
  <si>
    <t>M 28.00.00</t>
  </si>
  <si>
    <t>WYPOSAŻENIE</t>
  </si>
  <si>
    <t>M 28.05.05</t>
  </si>
  <si>
    <t>BARIERO-PORĘCZE</t>
  </si>
  <si>
    <t>Koszt stalowych bariero-poręczy</t>
  </si>
  <si>
    <t>Barieroporecze przekładkowe o rozstawie słupków 1m. Typ wg rys. ogólnego, przekroju poprzecznego. Bariery z 4 łącznikami prowadnicy (elementy końcowe) taśmy bariery i 4 zakończeniami pochwytu balustrady. Koszt z kompletem kotew do mocowania barieroporęczy.
L = 7+9</t>
  </si>
  <si>
    <t xml:space="preserve">Montaż stalowych bariero-poręczy o rozstawie słupków 1m. </t>
  </si>
  <si>
    <t>M.29.20.00</t>
  </si>
  <si>
    <t>ŚCIEKI</t>
  </si>
  <si>
    <t>M.29.20.01</t>
  </si>
  <si>
    <t>ŚCIEKI SKARPOWE</t>
  </si>
  <si>
    <t>Wykonanie ścieków skarpowych z betonowych elementów prefabrykowanych - korytkowych</t>
  </si>
  <si>
    <t>Wykonanie ścieków naskarpowych z betonowych elementów prefabrykowanych. Ściek układany wg karty 01.24 KPED, tj. na podsypce cementowo - piaskowej 1:4, gr. min. 5 cm oraz na podsypce piaskowej gr. 10 cm. prefabrykat karta 01.25, "ściek trapezowy"</t>
  </si>
  <si>
    <t>Rozebranie podbudowy z kruszywa o grubości do 20 cm na długości wykopu roboczego związanego z wykonaniem przepustu.
A = 20,0*4,0</t>
  </si>
  <si>
    <t>Wykopy - część drogowa, na odkład. Roboty ziemne - wykopy - w zakresie przebudowy przepustu - rozbiórka istniejącego i wykonanie nowego przepustu. Naddatek z robót ziemnych przechodzi na własność Wykonawcy robót.
V = (4,0+8,0)/2*2,0*5,5-3,14*1,5*1,5*5,5+9,0*5,0</t>
  </si>
  <si>
    <t>Nasypy z gruntu piaszczystego - korpus i skarpy drogi z gruntu niespoistego - warstwami grubości max. 30cm, z zagęszczeniem do Is=1,0.
V = 2,5*5,5*2+1,1*1,0*3+3,0*1,0+6,0*5,0</t>
  </si>
  <si>
    <t>Wykonanie monoltycznego nadbetonu z betonu C25/30 (B30) nad częścią przelotową wraz z deskowaniem i zbrojeniem stalą A-III
V = 3,70m3</t>
  </si>
  <si>
    <t>Wykonanie monolitycznych ścianek czołowych wlotu i wylotu przepustu z betonu C25/30 (B30) wraz z deskowaniem i zbrojeniem stalą A-III
V = 6,80m3 - ścianka wlotu
V = 10,80m3 - ścianka wylotu</t>
  </si>
  <si>
    <t>Wykonanie skrajnych elementów części przelotowej przepustu z betonu C25/30 (B30) wraz z deskowaniem i zbrojeniem stalą A-III
V = 1,90m3 * 2</t>
  </si>
  <si>
    <t>Koryta wykonywane mechanicznie wraz z profilowaniem i zagęszczaniem podłoża w gruntach kat. I-VI, głębokość koryta do 60cm</t>
  </si>
  <si>
    <t>Koryto głębokości 49cm pod konstrukcję dojazdów 
A = 8,5 * 4,50</t>
  </si>
  <si>
    <t>Wykonanie podbudowy z tłucznia kamiennego (sortowanego), gr. w-wy 20cm
A = 4,10 * 8,50 * 2</t>
  </si>
  <si>
    <t>Warstwa mrozoochrona na szerokości drogi w zakresie wykopów pod przepust
A = 4,5 * 8,5 * 2</t>
  </si>
  <si>
    <t>Objętość przestrzrni zasypki:
V = 19,9m3</t>
  </si>
  <si>
    <t>Montaż barieroporęczy
L = 7m+9m</t>
  </si>
  <si>
    <t>Pionowe elementy ścianek wlotu i wylotu od strony zasypki: 
A=24+13</t>
  </si>
  <si>
    <t>Pionowe elementy ścianek wlotu i wylotu od strony potoku stykające się z gruntem (i 30cm powyżej terenu) 
A=16+8</t>
  </si>
  <si>
    <t>M 30.00.00</t>
  </si>
  <si>
    <t>ROBOTY NAWIERZCHNIOWE I ZABEZPIECZAJĄCE</t>
  </si>
  <si>
    <t>M 30.20.11</t>
  </si>
  <si>
    <t>ZABEZPIECZENIA ANTYKOROZYJNE POW.BETONOWYCH - POKRYCIE POWIERZCHNIOWE O GRUBOŚCI POWŁOKI 0,3&lt;d&lt;1mm</t>
  </si>
  <si>
    <t>Wykonanie zabezpieczenia pow. betonowej powłoką o grubości 0,3&lt;d&lt;1mm - dyspersjami polimerowymi</t>
  </si>
  <si>
    <t>Zewnętrzne powierzchnie murku wlotu i wylotu (niestykające się z gruntem): 
A=9+8</t>
  </si>
  <si>
    <t>Wewnętrzne powierzchnie części przelotowej przepustu: 
A=(2,5+2*1,5)*5,83</t>
  </si>
  <si>
    <t xml:space="preserve">Umocnienie dna rowów i ścieków elementami prefabrykowanymi korytkowymi </t>
  </si>
  <si>
    <t>Ścieki betonowe prefabrykowane korytkowe 33x25x8cm ułożone na ławie z betonu z uszczelnieniem spoin zaprawą betonową: 
L=6,0m</t>
  </si>
  <si>
    <t>KOSZTORYS OFERTOWY</t>
  </si>
  <si>
    <t>Data opracowania: ……………………… 2018 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</si>
</sst>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0.0000000"/>
    <numFmt numFmtId="170" formatCode="0.00000000"/>
    <numFmt numFmtId="171" formatCode="0.000000000"/>
    <numFmt numFmtId="172" formatCode="#,##0.0000"/>
    <numFmt numFmtId="173" formatCode="#\.#\.#"/>
    <numFmt numFmtId="174" formatCode="0\+000.0"/>
    <numFmt numFmtId="175" formatCode="#,##0&quot; m²&quot;"/>
    <numFmt numFmtId="176" formatCode="0.00&quot; m&quot;"/>
    <numFmt numFmtId="177" formatCode="#,##0.00&quot; m³&quot;"/>
    <numFmt numFmtId="178" formatCode="00\+000.0"/>
    <numFmt numFmtId="179" formatCode="000\+000.0"/>
    <numFmt numFmtId="180" formatCode="0000\+000.0"/>
    <numFmt numFmtId="181" formatCode="00000\+000.0"/>
    <numFmt numFmtId="182" formatCode="0.0%"/>
    <numFmt numFmtId="183" formatCode="#,##0.0"/>
    <numFmt numFmtId="184" formatCode="#,##0.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25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3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70C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3"/>
      </patternFill>
    </fill>
    <fill>
      <patternFill patternType="solid">
        <fgColor theme="0"/>
        <bgColor indexed="64"/>
      </patternFill>
    </fill>
    <fill>
      <patternFill patternType="gray0625">
        <bgColor indexed="50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indexed="47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wrapText="1"/>
      <protection locked="0"/>
    </xf>
    <xf numFmtId="4" fontId="3" fillId="0" borderId="0" xfId="0" applyNumberFormat="1" applyFont="1" applyFill="1" applyAlignment="1" applyProtection="1">
      <alignment horizontal="center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2" fontId="3" fillId="0" borderId="0" xfId="0" applyNumberFormat="1" applyFont="1" applyFill="1" applyAlignment="1" applyProtection="1">
      <alignment horizontal="left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2" fontId="3" fillId="0" borderId="0" xfId="0" applyNumberFormat="1" applyFont="1" applyFill="1" applyAlignment="1" applyProtection="1">
      <alignment horizontal="left" wrapText="1"/>
      <protection locked="0"/>
    </xf>
    <xf numFmtId="4" fontId="3" fillId="0" borderId="0" xfId="0" applyNumberFormat="1" applyFont="1" applyFill="1" applyAlignment="1" applyProtection="1">
      <alignment horizont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36" borderId="0" xfId="0" applyNumberFormat="1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wrapText="1"/>
      <protection locked="0"/>
    </xf>
    <xf numFmtId="4" fontId="3" fillId="0" borderId="10" xfId="0" applyNumberFormat="1" applyFont="1" applyFill="1" applyBorder="1" applyAlignment="1" quotePrefix="1">
      <alignment horizontal="center" vertical="center" wrapText="1"/>
    </xf>
    <xf numFmtId="2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wrapText="1"/>
      <protection locked="0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55" fillId="0" borderId="1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21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4" fontId="8" fillId="36" borderId="17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4" fontId="8" fillId="36" borderId="2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33" xfId="0" applyFont="1" applyFill="1" applyBorder="1" applyAlignment="1">
      <alignment horizontal="center" vertical="center" wrapText="1"/>
    </xf>
    <xf numFmtId="0" fontId="8" fillId="39" borderId="34" xfId="0" applyFont="1" applyFill="1" applyBorder="1" applyAlignment="1">
      <alignment horizontal="center" vertical="center" wrapText="1"/>
    </xf>
    <xf numFmtId="0" fontId="8" fillId="39" borderId="35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 applyProtection="1">
      <alignment horizontal="right" vertical="center" wrapText="1"/>
      <protection locked="0"/>
    </xf>
    <xf numFmtId="0" fontId="8" fillId="39" borderId="36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 vertical="center" wrapText="1"/>
    </xf>
    <xf numFmtId="0" fontId="8" fillId="39" borderId="37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wrapText="1"/>
      <protection locked="0"/>
    </xf>
    <xf numFmtId="0" fontId="8" fillId="36" borderId="33" xfId="0" applyFont="1" applyFill="1" applyBorder="1" applyAlignment="1" applyProtection="1">
      <alignment horizontal="right" vertical="center" wrapText="1"/>
      <protection locked="0"/>
    </xf>
    <xf numFmtId="0" fontId="8" fillId="36" borderId="34" xfId="0" applyFont="1" applyFill="1" applyBorder="1" applyAlignment="1" applyProtection="1">
      <alignment horizontal="right" vertical="center" wrapText="1"/>
      <protection locked="0"/>
    </xf>
    <xf numFmtId="0" fontId="8" fillId="36" borderId="41" xfId="0" applyFont="1" applyFill="1" applyBorder="1" applyAlignment="1" applyProtection="1">
      <alignment horizontal="right" vertical="center" wrapText="1"/>
      <protection locked="0"/>
    </xf>
    <xf numFmtId="0" fontId="8" fillId="36" borderId="42" xfId="0" applyFont="1" applyFill="1" applyBorder="1" applyAlignment="1" applyProtection="1">
      <alignment horizontal="right" vertical="center" wrapText="1"/>
      <protection locked="0"/>
    </xf>
    <xf numFmtId="0" fontId="8" fillId="36" borderId="43" xfId="0" applyFont="1" applyFill="1" applyBorder="1" applyAlignment="1" applyProtection="1">
      <alignment horizontal="right" vertical="center" wrapText="1"/>
      <protection locked="0"/>
    </xf>
    <xf numFmtId="0" fontId="8" fillId="36" borderId="44" xfId="0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933450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764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5:I43"/>
  <sheetViews>
    <sheetView tabSelected="1" view="pageBreakPreview" zoomScale="90" zoomScaleSheetLayoutView="90" zoomScalePageLayoutView="0" workbookViewId="0" topLeftCell="A4">
      <selection activeCell="A13" sqref="A13:I14"/>
    </sheetView>
  </sheetViews>
  <sheetFormatPr defaultColWidth="9.00390625" defaultRowHeight="12.75"/>
  <cols>
    <col min="1" max="2" width="9.125" style="1" customWidth="1"/>
    <col min="3" max="3" width="13.25390625" style="1" bestFit="1" customWidth="1"/>
    <col min="4" max="16384" width="9.125" style="1" customWidth="1"/>
  </cols>
  <sheetData>
    <row r="1" ht="12.75"/>
    <row r="2" ht="12.75"/>
    <row r="3" ht="12.75"/>
    <row r="4" ht="12.75"/>
    <row r="5" ht="12.75">
      <c r="A5" s="1" t="s">
        <v>136</v>
      </c>
    </row>
    <row r="6" ht="12.75">
      <c r="A6" s="2" t="s">
        <v>137</v>
      </c>
    </row>
    <row r="9" spans="1:9" ht="26.25" customHeight="1">
      <c r="A9" s="116" t="s">
        <v>259</v>
      </c>
      <c r="B9" s="116"/>
      <c r="C9" s="116"/>
      <c r="D9" s="116"/>
      <c r="E9" s="116"/>
      <c r="F9" s="116"/>
      <c r="G9" s="116"/>
      <c r="H9" s="116"/>
      <c r="I9" s="116"/>
    </row>
    <row r="12" spans="1:9" ht="12.75" customHeight="1">
      <c r="A12" s="117"/>
      <c r="B12" s="117"/>
      <c r="C12" s="117"/>
      <c r="D12" s="117"/>
      <c r="E12" s="117"/>
      <c r="F12" s="117"/>
      <c r="G12" s="117"/>
      <c r="H12" s="3"/>
      <c r="I12" s="3"/>
    </row>
    <row r="13" spans="1:9" ht="12.75" customHeight="1">
      <c r="A13" s="118" t="s">
        <v>145</v>
      </c>
      <c r="B13" s="118"/>
      <c r="C13" s="118"/>
      <c r="D13" s="118"/>
      <c r="E13" s="118"/>
      <c r="F13" s="118"/>
      <c r="G13" s="118"/>
      <c r="H13" s="118"/>
      <c r="I13" s="118"/>
    </row>
    <row r="14" spans="1:9" ht="57.75" customHeight="1">
      <c r="A14" s="118"/>
      <c r="B14" s="118"/>
      <c r="C14" s="118"/>
      <c r="D14" s="118"/>
      <c r="E14" s="118"/>
      <c r="F14" s="118"/>
      <c r="G14" s="118"/>
      <c r="H14" s="118"/>
      <c r="I14" s="118"/>
    </row>
    <row r="15" spans="1:7" ht="20.25">
      <c r="A15" s="118"/>
      <c r="B15" s="118"/>
      <c r="C15" s="118"/>
      <c r="D15" s="118"/>
      <c r="E15" s="118"/>
      <c r="F15" s="118"/>
      <c r="G15" s="118"/>
    </row>
    <row r="18" spans="1:4" ht="19.5" customHeight="1">
      <c r="A18" s="4" t="s">
        <v>138</v>
      </c>
      <c r="C18" s="5" t="str">
        <f>OFERTOWY!H156</f>
        <v> </v>
      </c>
      <c r="D18" s="1" t="s">
        <v>139</v>
      </c>
    </row>
    <row r="19" spans="1:8" ht="19.5" customHeight="1">
      <c r="A19" s="4" t="s">
        <v>140</v>
      </c>
      <c r="B19" s="119"/>
      <c r="C19" s="120"/>
      <c r="D19" s="120"/>
      <c r="E19" s="120"/>
      <c r="F19" s="120"/>
      <c r="G19" s="120"/>
      <c r="H19" s="121"/>
    </row>
    <row r="20" spans="2:8" ht="19.5" customHeight="1">
      <c r="B20" s="122"/>
      <c r="C20" s="123"/>
      <c r="D20" s="123"/>
      <c r="E20" s="123"/>
      <c r="F20" s="123"/>
      <c r="G20" s="123"/>
      <c r="H20" s="124"/>
    </row>
    <row r="21" ht="19.5" customHeight="1"/>
    <row r="23" spans="1:4" ht="19.5" customHeight="1">
      <c r="A23" s="4" t="s">
        <v>138</v>
      </c>
      <c r="C23" s="5" t="str">
        <f>OFERTOWY!H158</f>
        <v> </v>
      </c>
      <c r="D23" s="1" t="s">
        <v>141</v>
      </c>
    </row>
    <row r="24" spans="1:8" ht="19.5" customHeight="1">
      <c r="A24" s="4" t="s">
        <v>140</v>
      </c>
      <c r="B24" s="119"/>
      <c r="C24" s="120"/>
      <c r="D24" s="120"/>
      <c r="E24" s="120"/>
      <c r="F24" s="120"/>
      <c r="G24" s="120"/>
      <c r="H24" s="121"/>
    </row>
    <row r="25" spans="2:8" ht="19.5" customHeight="1">
      <c r="B25" s="122"/>
      <c r="C25" s="123"/>
      <c r="D25" s="123"/>
      <c r="E25" s="123"/>
      <c r="F25" s="123"/>
      <c r="G25" s="123"/>
      <c r="H25" s="124"/>
    </row>
    <row r="26" ht="19.5" customHeight="1"/>
    <row r="30" spans="1:9" ht="12.75">
      <c r="A30" s="4" t="s">
        <v>10</v>
      </c>
      <c r="E30" s="115"/>
      <c r="F30" s="115"/>
      <c r="G30" s="115"/>
      <c r="H30" s="115"/>
      <c r="I30" s="115"/>
    </row>
    <row r="34" ht="12.75">
      <c r="G34" s="2"/>
    </row>
    <row r="35" ht="12.75">
      <c r="A35" s="1" t="s">
        <v>11</v>
      </c>
    </row>
    <row r="36" ht="12.75">
      <c r="A36" s="2" t="s">
        <v>12</v>
      </c>
    </row>
    <row r="43" ht="12.75">
      <c r="D43" s="1" t="s">
        <v>260</v>
      </c>
    </row>
  </sheetData>
  <sheetProtection/>
  <mergeCells count="7">
    <mergeCell ref="E30:I30"/>
    <mergeCell ref="A9:I9"/>
    <mergeCell ref="A12:G12"/>
    <mergeCell ref="A13:I14"/>
    <mergeCell ref="A15:G15"/>
    <mergeCell ref="B19:H20"/>
    <mergeCell ref="B24:H25"/>
  </mergeCells>
  <printOptions/>
  <pageMargins left="0.75" right="0.61" top="1" bottom="1" header="0.5" footer="0.5"/>
  <pageSetup orientation="portrait" paperSize="9" r:id="rId2"/>
  <headerFooter alignWithMargins="0">
    <oddFooter>&amp;RStrona&amp;P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A1:BH208"/>
  <sheetViews>
    <sheetView view="pageBreakPreview" zoomScale="80" zoomScaleSheetLayoutView="80" zoomScalePageLayoutView="0" workbookViewId="0" topLeftCell="A145">
      <selection activeCell="D60" sqref="D60"/>
    </sheetView>
  </sheetViews>
  <sheetFormatPr defaultColWidth="9.00390625" defaultRowHeight="12.75"/>
  <cols>
    <col min="1" max="1" width="6.75390625" style="27" bestFit="1" customWidth="1"/>
    <col min="2" max="2" width="13.75390625" style="27" customWidth="1"/>
    <col min="3" max="3" width="8.75390625" style="28" customWidth="1"/>
    <col min="4" max="4" width="43.75390625" style="29" customWidth="1"/>
    <col min="5" max="5" width="8.75390625" style="11" customWidth="1"/>
    <col min="6" max="6" width="8.875" style="30" customWidth="1"/>
    <col min="7" max="7" width="12.875" style="26" customWidth="1"/>
    <col min="8" max="8" width="12.75390625" style="26" customWidth="1"/>
    <col min="9" max="9" width="12.75390625" style="31" customWidth="1"/>
    <col min="10" max="10" width="11.00390625" style="11" bestFit="1" customWidth="1"/>
    <col min="11" max="11" width="13.625" style="11" customWidth="1"/>
    <col min="12" max="12" width="9.125" style="11" customWidth="1"/>
    <col min="13" max="13" width="10.375" style="11" customWidth="1"/>
    <col min="14" max="16384" width="9.125" style="11" customWidth="1"/>
  </cols>
  <sheetData>
    <row r="1" spans="1:9" ht="24.75" customHeight="1">
      <c r="A1" s="125" t="str">
        <f>OKŁADKA_INW!A9</f>
        <v>KOSZTORYS OFERTOWY</v>
      </c>
      <c r="B1" s="126"/>
      <c r="C1" s="126"/>
      <c r="D1" s="126"/>
      <c r="E1" s="126"/>
      <c r="F1" s="126"/>
      <c r="G1" s="126"/>
      <c r="H1" s="127"/>
      <c r="I1" s="36"/>
    </row>
    <row r="2" spans="1:9" ht="69.75" customHeight="1">
      <c r="A2" s="128" t="str">
        <f>OKŁADKA_INW!A13</f>
        <v>Przebudowa przepustu w ciągu drogi gminnej Nr G114535,  w miejscowości Daliowa na potoku Łascowa Daliówka</v>
      </c>
      <c r="B2" s="129"/>
      <c r="C2" s="129"/>
      <c r="D2" s="129"/>
      <c r="E2" s="129"/>
      <c r="F2" s="129"/>
      <c r="G2" s="129"/>
      <c r="H2" s="130"/>
      <c r="I2" s="36"/>
    </row>
    <row r="3" spans="1:9" ht="30" customHeight="1">
      <c r="A3" s="131" t="s">
        <v>100</v>
      </c>
      <c r="B3" s="132"/>
      <c r="C3" s="132"/>
      <c r="D3" s="132"/>
      <c r="E3" s="132"/>
      <c r="F3" s="132"/>
      <c r="G3" s="132"/>
      <c r="H3" s="133"/>
      <c r="I3" s="54"/>
    </row>
    <row r="4" spans="1:9" ht="15" customHeight="1">
      <c r="A4" s="90"/>
      <c r="B4" s="91"/>
      <c r="C4" s="92"/>
      <c r="D4" s="93"/>
      <c r="E4" s="93"/>
      <c r="F4" s="94"/>
      <c r="G4" s="95"/>
      <c r="H4" s="96"/>
      <c r="I4" s="12"/>
    </row>
    <row r="5" spans="1:9" ht="21.75" customHeight="1">
      <c r="A5" s="134" t="s">
        <v>8</v>
      </c>
      <c r="B5" s="135" t="s">
        <v>22</v>
      </c>
      <c r="C5" s="136" t="s">
        <v>23</v>
      </c>
      <c r="D5" s="138" t="s">
        <v>18</v>
      </c>
      <c r="E5" s="138" t="s">
        <v>13</v>
      </c>
      <c r="F5" s="138"/>
      <c r="G5" s="139" t="s">
        <v>16</v>
      </c>
      <c r="H5" s="140" t="s">
        <v>17</v>
      </c>
      <c r="I5" s="55"/>
    </row>
    <row r="6" spans="1:37" ht="21.75" customHeight="1">
      <c r="A6" s="134"/>
      <c r="B6" s="135"/>
      <c r="C6" s="137"/>
      <c r="D6" s="138"/>
      <c r="E6" s="17" t="s">
        <v>14</v>
      </c>
      <c r="F6" s="32" t="s">
        <v>25</v>
      </c>
      <c r="G6" s="139"/>
      <c r="H6" s="140"/>
      <c r="I6" s="55"/>
      <c r="AJ6" s="11" t="s">
        <v>60</v>
      </c>
      <c r="AK6" s="11">
        <v>1000</v>
      </c>
    </row>
    <row r="7" spans="1:9" ht="4.5" customHeight="1">
      <c r="A7" s="145"/>
      <c r="B7" s="146"/>
      <c r="C7" s="146"/>
      <c r="D7" s="146"/>
      <c r="E7" s="146"/>
      <c r="F7" s="146"/>
      <c r="G7" s="146"/>
      <c r="H7" s="147"/>
      <c r="I7" s="55"/>
    </row>
    <row r="8" spans="1:9" ht="21.75" customHeight="1" hidden="1">
      <c r="A8" s="148"/>
      <c r="B8" s="149"/>
      <c r="C8" s="149"/>
      <c r="D8" s="149"/>
      <c r="E8" s="149"/>
      <c r="F8" s="149"/>
      <c r="G8" s="149"/>
      <c r="H8" s="150"/>
      <c r="I8" s="55"/>
    </row>
    <row r="9" spans="1:9" ht="91.5" customHeight="1" hidden="1">
      <c r="A9" s="148"/>
      <c r="B9" s="149"/>
      <c r="C9" s="149"/>
      <c r="D9" s="149"/>
      <c r="E9" s="149"/>
      <c r="F9" s="149"/>
      <c r="G9" s="149"/>
      <c r="H9" s="150"/>
      <c r="I9" s="55"/>
    </row>
    <row r="10" spans="1:9" ht="22.5" customHeight="1" hidden="1">
      <c r="A10" s="148"/>
      <c r="B10" s="149"/>
      <c r="C10" s="149"/>
      <c r="D10" s="149"/>
      <c r="E10" s="149"/>
      <c r="F10" s="149"/>
      <c r="G10" s="149"/>
      <c r="H10" s="150"/>
      <c r="I10" s="55"/>
    </row>
    <row r="11" spans="1:9" ht="30.75" customHeight="1" hidden="1">
      <c r="A11" s="151"/>
      <c r="B11" s="152"/>
      <c r="C11" s="152"/>
      <c r="D11" s="152"/>
      <c r="E11" s="152"/>
      <c r="F11" s="152"/>
      <c r="G11" s="152"/>
      <c r="H11" s="153"/>
      <c r="I11" s="55"/>
    </row>
    <row r="12" spans="1:37" ht="30" customHeight="1">
      <c r="A12" s="141" t="s">
        <v>31</v>
      </c>
      <c r="B12" s="142"/>
      <c r="C12" s="142"/>
      <c r="D12" s="142"/>
      <c r="E12" s="142"/>
      <c r="F12" s="142"/>
      <c r="G12" s="142"/>
      <c r="H12" s="143"/>
      <c r="I12" s="56"/>
      <c r="AJ12" s="38" t="s">
        <v>103</v>
      </c>
      <c r="AK12" s="11">
        <v>20</v>
      </c>
    </row>
    <row r="13" spans="1:38" ht="30" customHeight="1">
      <c r="A13" s="100" t="s">
        <v>15</v>
      </c>
      <c r="B13" s="19" t="s">
        <v>26</v>
      </c>
      <c r="C13" s="20"/>
      <c r="D13" s="19" t="s">
        <v>19</v>
      </c>
      <c r="E13" s="19" t="s">
        <v>15</v>
      </c>
      <c r="F13" s="19" t="s">
        <v>15</v>
      </c>
      <c r="G13" s="19" t="s">
        <v>15</v>
      </c>
      <c r="H13" s="101" t="s">
        <v>15</v>
      </c>
      <c r="I13" s="57"/>
      <c r="AJ13" s="38"/>
      <c r="AK13" s="39"/>
      <c r="AL13" s="39"/>
    </row>
    <row r="14" spans="1:37" ht="30" customHeight="1">
      <c r="A14" s="68" t="s">
        <v>15</v>
      </c>
      <c r="B14" s="8" t="s">
        <v>101</v>
      </c>
      <c r="C14" s="13"/>
      <c r="D14" s="14" t="s">
        <v>102</v>
      </c>
      <c r="E14" s="33" t="s">
        <v>15</v>
      </c>
      <c r="F14" s="34" t="s">
        <v>15</v>
      </c>
      <c r="G14" s="34" t="s">
        <v>15</v>
      </c>
      <c r="H14" s="102" t="s">
        <v>15</v>
      </c>
      <c r="I14" s="57"/>
      <c r="AJ14" s="38" t="s">
        <v>59</v>
      </c>
      <c r="AK14" s="11">
        <v>6</v>
      </c>
    </row>
    <row r="15" spans="1:37" ht="30" customHeight="1">
      <c r="A15" s="64">
        <f>A10+1</f>
        <v>1</v>
      </c>
      <c r="B15" s="6" t="s">
        <v>101</v>
      </c>
      <c r="C15" s="15">
        <v>11</v>
      </c>
      <c r="D15" s="9" t="s">
        <v>150</v>
      </c>
      <c r="E15" s="17" t="s">
        <v>103</v>
      </c>
      <c r="F15" s="10">
        <f>SUM(F16:F17)</f>
        <v>0.04</v>
      </c>
      <c r="G15" s="70">
        <v>0</v>
      </c>
      <c r="H15" s="97" t="str">
        <f>IF(ROUND(F15*G15,2)=0," ",ROUND(F15*G15,2))</f>
        <v> </v>
      </c>
      <c r="I15" s="57"/>
      <c r="AJ15" s="38"/>
      <c r="AK15" s="11">
        <v>10</v>
      </c>
    </row>
    <row r="16" spans="1:37" ht="30" customHeight="1" hidden="1">
      <c r="A16" s="64"/>
      <c r="B16" s="6"/>
      <c r="C16" s="15"/>
      <c r="D16" s="9" t="s">
        <v>166</v>
      </c>
      <c r="E16" s="6" t="s">
        <v>103</v>
      </c>
      <c r="F16" s="10">
        <f>20/1000</f>
        <v>0.02</v>
      </c>
      <c r="G16" s="70"/>
      <c r="H16" s="97"/>
      <c r="I16" s="57"/>
      <c r="AJ16" s="38"/>
      <c r="AK16" s="11">
        <v>10</v>
      </c>
    </row>
    <row r="17" spans="1:9" ht="38.25" hidden="1">
      <c r="A17" s="64"/>
      <c r="B17" s="6"/>
      <c r="C17" s="15"/>
      <c r="D17" s="9" t="s">
        <v>167</v>
      </c>
      <c r="E17" s="6" t="s">
        <v>103</v>
      </c>
      <c r="F17" s="10">
        <f>20/1000</f>
        <v>0.02</v>
      </c>
      <c r="G17" s="70"/>
      <c r="H17" s="97"/>
      <c r="I17" s="57"/>
    </row>
    <row r="18" spans="1:9" ht="30" customHeight="1">
      <c r="A18" s="68" t="s">
        <v>15</v>
      </c>
      <c r="B18" s="8" t="s">
        <v>67</v>
      </c>
      <c r="C18" s="13"/>
      <c r="D18" s="14" t="s">
        <v>68</v>
      </c>
      <c r="E18" s="8" t="s">
        <v>15</v>
      </c>
      <c r="F18" s="8" t="s">
        <v>15</v>
      </c>
      <c r="G18" s="8" t="s">
        <v>15</v>
      </c>
      <c r="H18" s="103" t="s">
        <v>15</v>
      </c>
      <c r="I18" s="57"/>
    </row>
    <row r="19" spans="1:9" ht="38.25">
      <c r="A19" s="64">
        <f>A15+1</f>
        <v>2</v>
      </c>
      <c r="B19" s="6" t="s">
        <v>67</v>
      </c>
      <c r="C19" s="15" t="s">
        <v>46</v>
      </c>
      <c r="D19" s="9" t="s">
        <v>146</v>
      </c>
      <c r="E19" s="6" t="s">
        <v>128</v>
      </c>
      <c r="F19" s="75">
        <f>SUM(F20:F20)</f>
        <v>4</v>
      </c>
      <c r="G19" s="70">
        <v>0</v>
      </c>
      <c r="H19" s="97" t="str">
        <f>IF(ROUND(F19*G19,2)=0," ",ROUND(F19*G19,2))</f>
        <v> </v>
      </c>
      <c r="I19" s="57"/>
    </row>
    <row r="20" spans="1:9" ht="25.5" customHeight="1" hidden="1">
      <c r="A20" s="43"/>
      <c r="B20" s="44"/>
      <c r="C20" s="45"/>
      <c r="D20" s="9" t="s">
        <v>147</v>
      </c>
      <c r="E20" s="35"/>
      <c r="F20" s="75">
        <v>4</v>
      </c>
      <c r="G20" s="73"/>
      <c r="H20" s="74"/>
      <c r="I20" s="57"/>
    </row>
    <row r="21" spans="1:9" ht="30" customHeight="1">
      <c r="A21" s="64">
        <f>A19+1</f>
        <v>3</v>
      </c>
      <c r="B21" s="6" t="s">
        <v>67</v>
      </c>
      <c r="C21" s="15" t="s">
        <v>45</v>
      </c>
      <c r="D21" s="9" t="s">
        <v>148</v>
      </c>
      <c r="E21" s="6" t="s">
        <v>70</v>
      </c>
      <c r="F21" s="37">
        <f>SUM(F22:F22)</f>
        <v>0.016</v>
      </c>
      <c r="G21" s="70">
        <v>0</v>
      </c>
      <c r="H21" s="97" t="str">
        <f>IF(ROUND(F21*G21,2)=0," ",ROUND(F21*G21,2))</f>
        <v> </v>
      </c>
      <c r="I21" s="58"/>
    </row>
    <row r="22" spans="1:9" ht="33.75" customHeight="1" hidden="1">
      <c r="A22" s="43"/>
      <c r="B22" s="44"/>
      <c r="C22" s="45"/>
      <c r="D22" s="9" t="s">
        <v>149</v>
      </c>
      <c r="E22" s="44"/>
      <c r="F22" s="37">
        <f>20*4*2/10000</f>
        <v>0.016</v>
      </c>
      <c r="G22" s="73"/>
      <c r="H22" s="74"/>
      <c r="I22" s="59"/>
    </row>
    <row r="23" spans="1:37" ht="30" customHeight="1">
      <c r="A23" s="68" t="s">
        <v>15</v>
      </c>
      <c r="B23" s="8" t="s">
        <v>24</v>
      </c>
      <c r="C23" s="13"/>
      <c r="D23" s="14" t="s">
        <v>27</v>
      </c>
      <c r="E23" s="8" t="s">
        <v>15</v>
      </c>
      <c r="F23" s="16" t="s">
        <v>15</v>
      </c>
      <c r="G23" s="16" t="s">
        <v>15</v>
      </c>
      <c r="H23" s="104" t="s">
        <v>15</v>
      </c>
      <c r="I23" s="56"/>
      <c r="AJ23" s="11" t="s">
        <v>103</v>
      </c>
      <c r="AK23" s="11">
        <v>20</v>
      </c>
    </row>
    <row r="24" spans="1:37" ht="30" customHeight="1">
      <c r="A24" s="64">
        <f>A21+1</f>
        <v>4</v>
      </c>
      <c r="B24" s="6" t="s">
        <v>24</v>
      </c>
      <c r="C24" s="15">
        <v>12</v>
      </c>
      <c r="D24" s="9" t="s">
        <v>39</v>
      </c>
      <c r="E24" s="17" t="s">
        <v>57</v>
      </c>
      <c r="F24" s="10">
        <f>SUM(F25:F25)</f>
        <v>140</v>
      </c>
      <c r="G24" s="70">
        <v>0</v>
      </c>
      <c r="H24" s="97" t="str">
        <f>IF(ROUND(F24*G24,2)=0," ",ROUND(F24*G24,2))</f>
        <v> </v>
      </c>
      <c r="I24" s="60"/>
      <c r="AJ24" s="11" t="s">
        <v>59</v>
      </c>
      <c r="AK24" s="11">
        <v>26</v>
      </c>
    </row>
    <row r="25" spans="1:9" ht="30" customHeight="1" hidden="1">
      <c r="A25" s="64"/>
      <c r="B25" s="6"/>
      <c r="C25" s="15"/>
      <c r="D25" s="9" t="s">
        <v>168</v>
      </c>
      <c r="E25" s="17" t="s">
        <v>57</v>
      </c>
      <c r="F25" s="7">
        <f>20*3.5*2</f>
        <v>140</v>
      </c>
      <c r="G25" s="10"/>
      <c r="H25" s="97"/>
      <c r="I25" s="61"/>
    </row>
    <row r="26" spans="1:9" ht="30" customHeight="1">
      <c r="A26" s="68" t="s">
        <v>15</v>
      </c>
      <c r="B26" s="8" t="s">
        <v>151</v>
      </c>
      <c r="C26" s="13"/>
      <c r="D26" s="14" t="s">
        <v>152</v>
      </c>
      <c r="E26" s="8" t="s">
        <v>15</v>
      </c>
      <c r="F26" s="16" t="s">
        <v>15</v>
      </c>
      <c r="G26" s="16" t="s">
        <v>15</v>
      </c>
      <c r="H26" s="104" t="s">
        <v>15</v>
      </c>
      <c r="I26" s="61"/>
    </row>
    <row r="27" spans="1:39" ht="51">
      <c r="A27" s="64">
        <f>A24+1</f>
        <v>5</v>
      </c>
      <c r="B27" s="6" t="s">
        <v>151</v>
      </c>
      <c r="C27" s="15" t="s">
        <v>38</v>
      </c>
      <c r="D27" s="9" t="s">
        <v>153</v>
      </c>
      <c r="E27" s="17" t="s">
        <v>57</v>
      </c>
      <c r="F27" s="10">
        <f>SUM(F28:F28)</f>
        <v>80</v>
      </c>
      <c r="G27" s="10">
        <v>0</v>
      </c>
      <c r="H27" s="97" t="str">
        <f aca="true" t="shared" si="0" ref="H27:H37">IF(ROUND(F27*G27,2)=0," ",ROUND(F27*G27,2))</f>
        <v> </v>
      </c>
      <c r="I27" s="61"/>
      <c r="AJ27" s="11" t="s">
        <v>69</v>
      </c>
      <c r="AK27" s="11">
        <v>5</v>
      </c>
      <c r="AL27" s="11" t="s">
        <v>70</v>
      </c>
      <c r="AM27" s="11">
        <v>10000</v>
      </c>
    </row>
    <row r="28" spans="1:37" ht="51" hidden="1">
      <c r="A28" s="64"/>
      <c r="B28" s="6"/>
      <c r="C28" s="15"/>
      <c r="D28" s="9" t="s">
        <v>236</v>
      </c>
      <c r="E28" s="17" t="s">
        <v>57</v>
      </c>
      <c r="F28" s="7">
        <f>20*4</f>
        <v>80</v>
      </c>
      <c r="G28" s="10"/>
      <c r="H28" s="97"/>
      <c r="I28" s="61"/>
      <c r="AJ28" s="11" t="s">
        <v>71</v>
      </c>
      <c r="AK28" s="11">
        <v>6</v>
      </c>
    </row>
    <row r="29" spans="1:44" ht="51">
      <c r="A29" s="64">
        <f>A27+1</f>
        <v>6</v>
      </c>
      <c r="B29" s="6" t="s">
        <v>151</v>
      </c>
      <c r="C29" s="15" t="s">
        <v>45</v>
      </c>
      <c r="D29" s="9" t="s">
        <v>154</v>
      </c>
      <c r="E29" s="17" t="s">
        <v>57</v>
      </c>
      <c r="F29" s="10">
        <f>SUM(F30:F30)</f>
        <v>64</v>
      </c>
      <c r="G29" s="10">
        <v>0</v>
      </c>
      <c r="H29" s="97" t="str">
        <f t="shared" si="0"/>
        <v> </v>
      </c>
      <c r="I29" s="60"/>
      <c r="AQ29" s="11">
        <v>16</v>
      </c>
      <c r="AR29" s="18" t="s">
        <v>92</v>
      </c>
    </row>
    <row r="30" spans="1:44" ht="93.75" customHeight="1" hidden="1">
      <c r="A30" s="64"/>
      <c r="B30" s="6"/>
      <c r="C30" s="15"/>
      <c r="D30" s="9" t="s">
        <v>173</v>
      </c>
      <c r="E30" s="17" t="s">
        <v>57</v>
      </c>
      <c r="F30" s="10">
        <f>20*3.2</f>
        <v>64</v>
      </c>
      <c r="G30" s="8"/>
      <c r="H30" s="97"/>
      <c r="I30" s="60"/>
      <c r="J30" s="156"/>
      <c r="K30" s="156"/>
      <c r="L30" s="156"/>
      <c r="M30" s="156"/>
      <c r="AQ30" s="11">
        <v>2.5</v>
      </c>
      <c r="AR30" s="18" t="s">
        <v>135</v>
      </c>
    </row>
    <row r="31" spans="1:9" ht="27" customHeight="1">
      <c r="A31" s="64">
        <f>A29+1</f>
        <v>7</v>
      </c>
      <c r="B31" s="6" t="s">
        <v>151</v>
      </c>
      <c r="C31" s="15" t="s">
        <v>155</v>
      </c>
      <c r="D31" s="9" t="s">
        <v>156</v>
      </c>
      <c r="E31" s="17" t="s">
        <v>9</v>
      </c>
      <c r="F31" s="10">
        <f>SUM(F32:F32)</f>
        <v>16</v>
      </c>
      <c r="G31" s="10">
        <v>0</v>
      </c>
      <c r="H31" s="97" t="str">
        <f t="shared" si="0"/>
        <v> </v>
      </c>
      <c r="I31" s="60"/>
    </row>
    <row r="32" spans="1:9" ht="33" customHeight="1" hidden="1">
      <c r="A32" s="43"/>
      <c r="B32" s="44"/>
      <c r="C32" s="45"/>
      <c r="D32" s="9" t="s">
        <v>157</v>
      </c>
      <c r="E32" s="17" t="s">
        <v>9</v>
      </c>
      <c r="F32" s="10">
        <v>16</v>
      </c>
      <c r="G32" s="73"/>
      <c r="H32" s="74"/>
      <c r="I32" s="60"/>
    </row>
    <row r="33" spans="1:9" ht="51">
      <c r="A33" s="64">
        <f>A31+1</f>
        <v>8</v>
      </c>
      <c r="B33" s="6" t="s">
        <v>151</v>
      </c>
      <c r="C33" s="15" t="s">
        <v>160</v>
      </c>
      <c r="D33" s="9" t="s">
        <v>161</v>
      </c>
      <c r="E33" s="17" t="s">
        <v>9</v>
      </c>
      <c r="F33" s="10">
        <f>SUM(F34:F34)</f>
        <v>9</v>
      </c>
      <c r="G33" s="10">
        <v>0</v>
      </c>
      <c r="H33" s="97" t="str">
        <f>IF(ROUND(F33*G33,2)=0," ",ROUND(F33*G33,2))</f>
        <v> </v>
      </c>
      <c r="I33" s="60"/>
    </row>
    <row r="34" spans="1:9" ht="38.25" hidden="1">
      <c r="A34" s="64"/>
      <c r="B34" s="6"/>
      <c r="C34" s="15"/>
      <c r="D34" s="9" t="s">
        <v>162</v>
      </c>
      <c r="E34" s="17" t="s">
        <v>9</v>
      </c>
      <c r="F34" s="7">
        <v>9</v>
      </c>
      <c r="G34" s="10"/>
      <c r="H34" s="97" t="str">
        <f>IF(ROUND(F34*G34,2)=0," ",ROUND(F34*G34,2))</f>
        <v> </v>
      </c>
      <c r="I34" s="60"/>
    </row>
    <row r="35" spans="1:9" ht="38.25">
      <c r="A35" s="64">
        <f>A33+1</f>
        <v>9</v>
      </c>
      <c r="B35" s="6" t="s">
        <v>151</v>
      </c>
      <c r="C35" s="15" t="s">
        <v>158</v>
      </c>
      <c r="D35" s="9" t="s">
        <v>159</v>
      </c>
      <c r="E35" s="17" t="s">
        <v>9</v>
      </c>
      <c r="F35" s="10">
        <f>SUM(F36:F36)</f>
        <v>5.5</v>
      </c>
      <c r="G35" s="10">
        <v>0</v>
      </c>
      <c r="H35" s="97" t="str">
        <f t="shared" si="0"/>
        <v> </v>
      </c>
      <c r="I35" s="61"/>
    </row>
    <row r="36" spans="1:37" ht="93" customHeight="1" hidden="1">
      <c r="A36" s="64"/>
      <c r="B36" s="6"/>
      <c r="C36" s="15"/>
      <c r="D36" s="9" t="s">
        <v>163</v>
      </c>
      <c r="E36" s="17" t="s">
        <v>9</v>
      </c>
      <c r="F36" s="7">
        <v>5.5</v>
      </c>
      <c r="G36" s="10"/>
      <c r="H36" s="97"/>
      <c r="I36" s="61"/>
      <c r="AJ36" s="11" t="s">
        <v>73</v>
      </c>
      <c r="AK36" s="11">
        <f>AK23</f>
        <v>20</v>
      </c>
    </row>
    <row r="37" spans="1:37" ht="51">
      <c r="A37" s="64">
        <f>A35+1</f>
        <v>10</v>
      </c>
      <c r="B37" s="6" t="s">
        <v>151</v>
      </c>
      <c r="C37" s="15" t="s">
        <v>165</v>
      </c>
      <c r="D37" s="9" t="s">
        <v>164</v>
      </c>
      <c r="E37" s="17" t="s">
        <v>58</v>
      </c>
      <c r="F37" s="7">
        <f>SUM(F38:F38)</f>
        <v>21.419999999999998</v>
      </c>
      <c r="G37" s="10">
        <v>0</v>
      </c>
      <c r="H37" s="97" t="str">
        <f t="shared" si="0"/>
        <v> </v>
      </c>
      <c r="I37" s="61"/>
      <c r="AJ37" s="11" t="s">
        <v>104</v>
      </c>
      <c r="AK37" s="11">
        <v>1.25</v>
      </c>
    </row>
    <row r="38" spans="1:9" ht="38.25" hidden="1">
      <c r="A38" s="64"/>
      <c r="B38" s="6"/>
      <c r="C38" s="15"/>
      <c r="D38" s="9" t="s">
        <v>169</v>
      </c>
      <c r="E38" s="17" t="s">
        <v>58</v>
      </c>
      <c r="F38" s="7">
        <f>(5+5+7)*0.45*2.8</f>
        <v>21.419999999999998</v>
      </c>
      <c r="G38" s="10"/>
      <c r="H38" s="97"/>
      <c r="I38" s="61"/>
    </row>
    <row r="39" spans="1:9" ht="30" customHeight="1">
      <c r="A39" s="98"/>
      <c r="B39" s="8"/>
      <c r="C39" s="13"/>
      <c r="D39" s="144" t="str">
        <f>"RAZEM: "&amp;D13&amp;""</f>
        <v>RAZEM: ROBOTY PRZYGOTOWAWCZE</v>
      </c>
      <c r="E39" s="144"/>
      <c r="F39" s="144"/>
      <c r="G39" s="144"/>
      <c r="H39" s="99" t="str">
        <f>IF(SUM(H15,H19,H21,H24,H27,H29,H31,H33,H35,H37)=0," ",SUM(H15,H19,H21,H24,H27,H29,H31,H33,H35,H37))</f>
        <v> </v>
      </c>
      <c r="I39" s="61"/>
    </row>
    <row r="40" spans="1:37" ht="30" customHeight="1">
      <c r="A40" s="100" t="s">
        <v>15</v>
      </c>
      <c r="B40" s="19" t="s">
        <v>28</v>
      </c>
      <c r="C40" s="20"/>
      <c r="D40" s="19" t="s">
        <v>20</v>
      </c>
      <c r="E40" s="19" t="s">
        <v>15</v>
      </c>
      <c r="F40" s="19" t="s">
        <v>15</v>
      </c>
      <c r="G40" s="19" t="s">
        <v>15</v>
      </c>
      <c r="H40" s="101" t="s">
        <v>15</v>
      </c>
      <c r="I40" s="61"/>
      <c r="AJ40" s="11" t="s">
        <v>74</v>
      </c>
      <c r="AK40" s="11">
        <v>3</v>
      </c>
    </row>
    <row r="41" spans="1:37" ht="30" customHeight="1">
      <c r="A41" s="68" t="s">
        <v>15</v>
      </c>
      <c r="B41" s="8" t="s">
        <v>29</v>
      </c>
      <c r="C41" s="13"/>
      <c r="D41" s="14" t="s">
        <v>30</v>
      </c>
      <c r="E41" s="8" t="s">
        <v>15</v>
      </c>
      <c r="F41" s="8" t="s">
        <v>15</v>
      </c>
      <c r="G41" s="8" t="s">
        <v>15</v>
      </c>
      <c r="H41" s="103" t="s">
        <v>15</v>
      </c>
      <c r="I41" s="61"/>
      <c r="AJ41" s="11" t="s">
        <v>75</v>
      </c>
      <c r="AK41" s="11">
        <v>18.5</v>
      </c>
    </row>
    <row r="42" spans="1:16" ht="40.5" customHeight="1">
      <c r="A42" s="64">
        <f>A37+1</f>
        <v>11</v>
      </c>
      <c r="B42" s="6" t="s">
        <v>29</v>
      </c>
      <c r="C42" s="15" t="s">
        <v>46</v>
      </c>
      <c r="D42" s="9" t="s">
        <v>170</v>
      </c>
      <c r="E42" s="17" t="s">
        <v>58</v>
      </c>
      <c r="F42" s="7">
        <f>SUM(F43:F44)*1.1</f>
        <v>206.95675000000003</v>
      </c>
      <c r="G42" s="10">
        <v>0</v>
      </c>
      <c r="H42" s="97" t="str">
        <f>IF(ROUND(F42*G42,2)=0," ",ROUND(F42*G42,2))</f>
        <v> </v>
      </c>
      <c r="I42" s="61"/>
      <c r="J42" s="156"/>
      <c r="K42" s="156"/>
      <c r="L42" s="156"/>
      <c r="M42" s="156"/>
      <c r="N42" s="156"/>
      <c r="O42" s="156"/>
      <c r="P42" s="156"/>
    </row>
    <row r="43" spans="1:39" ht="80.25" customHeight="1" hidden="1">
      <c r="A43" s="64"/>
      <c r="B43" s="6"/>
      <c r="C43" s="15"/>
      <c r="D43" s="9" t="s">
        <v>237</v>
      </c>
      <c r="E43" s="17" t="s">
        <v>58</v>
      </c>
      <c r="F43" s="7">
        <f>(4+8)/2*2*5.5-3.14*1.5*1.5*5.5+9*5</f>
        <v>72.14250000000001</v>
      </c>
      <c r="G43" s="7"/>
      <c r="H43" s="105"/>
      <c r="I43" s="58"/>
      <c r="AJ43" s="11" t="s">
        <v>64</v>
      </c>
      <c r="AK43" s="11">
        <v>3</v>
      </c>
      <c r="AL43" s="11" t="s">
        <v>72</v>
      </c>
      <c r="AM43" s="11">
        <v>3.14</v>
      </c>
    </row>
    <row r="44" spans="1:9" ht="54" customHeight="1" hidden="1">
      <c r="A44" s="64"/>
      <c r="B44" s="6"/>
      <c r="C44" s="15"/>
      <c r="D44" s="9" t="s">
        <v>171</v>
      </c>
      <c r="E44" s="17" t="s">
        <v>58</v>
      </c>
      <c r="F44" s="10">
        <f>2.9*10*4</f>
        <v>116</v>
      </c>
      <c r="G44" s="7"/>
      <c r="H44" s="105"/>
      <c r="I44" s="58"/>
    </row>
    <row r="45" spans="1:37" ht="30" customHeight="1">
      <c r="A45" s="68" t="s">
        <v>15</v>
      </c>
      <c r="B45" s="8" t="s">
        <v>53</v>
      </c>
      <c r="C45" s="13"/>
      <c r="D45" s="14" t="s">
        <v>54</v>
      </c>
      <c r="E45" s="8" t="s">
        <v>15</v>
      </c>
      <c r="F45" s="8" t="s">
        <v>15</v>
      </c>
      <c r="G45" s="8" t="s">
        <v>15</v>
      </c>
      <c r="H45" s="103" t="s">
        <v>15</v>
      </c>
      <c r="I45" s="61"/>
      <c r="AJ45" s="11" t="s">
        <v>76</v>
      </c>
      <c r="AK45" s="11">
        <v>5.5</v>
      </c>
    </row>
    <row r="46" spans="1:37" ht="42" customHeight="1">
      <c r="A46" s="64">
        <f>A42+1</f>
        <v>12</v>
      </c>
      <c r="B46" s="6" t="s">
        <v>53</v>
      </c>
      <c r="C46" s="15" t="s">
        <v>46</v>
      </c>
      <c r="D46" s="9" t="s">
        <v>172</v>
      </c>
      <c r="E46" s="17" t="s">
        <v>58</v>
      </c>
      <c r="F46" s="7">
        <f>SUM(F47:F47)*1.1</f>
        <v>70.18</v>
      </c>
      <c r="G46" s="10">
        <v>0</v>
      </c>
      <c r="H46" s="97" t="str">
        <f>IF(ROUND(F46*G46,2)=0," ",ROUND(F46*G46,2))</f>
        <v> </v>
      </c>
      <c r="I46" s="61"/>
      <c r="AJ46" s="11" t="s">
        <v>77</v>
      </c>
      <c r="AK46" s="11">
        <v>16</v>
      </c>
    </row>
    <row r="47" spans="1:37" ht="54" customHeight="1" hidden="1">
      <c r="A47" s="64"/>
      <c r="B47" s="6"/>
      <c r="C47" s="15"/>
      <c r="D47" s="9" t="s">
        <v>238</v>
      </c>
      <c r="E47" s="17" t="s">
        <v>58</v>
      </c>
      <c r="F47" s="7">
        <f>2.5*5.5*2+1.1*1*3+3*1+6*5</f>
        <v>63.8</v>
      </c>
      <c r="G47" s="10"/>
      <c r="H47" s="97"/>
      <c r="I47" s="61"/>
      <c r="AJ47" s="11" t="s">
        <v>78</v>
      </c>
      <c r="AK47" s="11">
        <v>5.5</v>
      </c>
    </row>
    <row r="48" spans="1:9" ht="30" customHeight="1">
      <c r="A48" s="98"/>
      <c r="B48" s="8"/>
      <c r="C48" s="13"/>
      <c r="D48" s="144" t="str">
        <f>"RAZEM: "&amp;D40&amp;""</f>
        <v>RAZEM: ROBOTY ZIEMNE</v>
      </c>
      <c r="E48" s="144"/>
      <c r="F48" s="144"/>
      <c r="G48" s="144"/>
      <c r="H48" s="99" t="str">
        <f>IF(SUM(H42,H46)=0," ",SUM(H42,H46))</f>
        <v> </v>
      </c>
      <c r="I48" s="61"/>
    </row>
    <row r="49" spans="1:39" ht="30" customHeight="1">
      <c r="A49" s="100" t="s">
        <v>15</v>
      </c>
      <c r="B49" s="19" t="s">
        <v>83</v>
      </c>
      <c r="C49" s="20"/>
      <c r="D49" s="19" t="s">
        <v>84</v>
      </c>
      <c r="E49" s="19" t="s">
        <v>15</v>
      </c>
      <c r="F49" s="19" t="s">
        <v>15</v>
      </c>
      <c r="G49" s="19" t="s">
        <v>15</v>
      </c>
      <c r="H49" s="101" t="s">
        <v>15</v>
      </c>
      <c r="AJ49" s="11" t="s">
        <v>79</v>
      </c>
      <c r="AK49" s="11">
        <v>1.5</v>
      </c>
      <c r="AL49" s="11" t="s">
        <v>81</v>
      </c>
      <c r="AM49" s="11">
        <v>5.2</v>
      </c>
    </row>
    <row r="50" spans="1:39" ht="30" customHeight="1">
      <c r="A50" s="68" t="s">
        <v>15</v>
      </c>
      <c r="B50" s="8" t="s">
        <v>105</v>
      </c>
      <c r="C50" s="42"/>
      <c r="D50" s="14" t="s">
        <v>106</v>
      </c>
      <c r="E50" s="8" t="s">
        <v>15</v>
      </c>
      <c r="F50" s="8" t="s">
        <v>15</v>
      </c>
      <c r="G50" s="8" t="s">
        <v>15</v>
      </c>
      <c r="H50" s="103" t="s">
        <v>15</v>
      </c>
      <c r="I50" s="56"/>
      <c r="AJ50" s="11" t="s">
        <v>80</v>
      </c>
      <c r="AK50" s="11">
        <v>3.14</v>
      </c>
      <c r="AL50" s="11" t="s">
        <v>82</v>
      </c>
      <c r="AM50" s="11">
        <v>18.5</v>
      </c>
    </row>
    <row r="51" spans="1:9" ht="25.5">
      <c r="A51" s="64">
        <f>A46+1</f>
        <v>13</v>
      </c>
      <c r="B51" s="6" t="s">
        <v>105</v>
      </c>
      <c r="C51" s="6" t="s">
        <v>48</v>
      </c>
      <c r="D51" s="9" t="s">
        <v>174</v>
      </c>
      <c r="E51" s="17" t="s">
        <v>9</v>
      </c>
      <c r="F51" s="7">
        <f>SUM(F52:F52)</f>
        <v>8</v>
      </c>
      <c r="G51" s="10">
        <v>0</v>
      </c>
      <c r="H51" s="97">
        <f>F51*G51</f>
        <v>0</v>
      </c>
      <c r="I51" s="56"/>
    </row>
    <row r="52" spans="1:9" ht="38.25" hidden="1">
      <c r="A52" s="77"/>
      <c r="B52" s="78"/>
      <c r="C52" s="45"/>
      <c r="D52" s="9" t="s">
        <v>177</v>
      </c>
      <c r="E52" s="17" t="s">
        <v>9</v>
      </c>
      <c r="F52" s="7">
        <v>8</v>
      </c>
      <c r="G52" s="73"/>
      <c r="H52" s="74"/>
      <c r="I52" s="56"/>
    </row>
    <row r="53" spans="1:37" ht="38.25">
      <c r="A53" s="64">
        <f>A51+1</f>
        <v>14</v>
      </c>
      <c r="B53" s="6" t="s">
        <v>105</v>
      </c>
      <c r="C53" s="6" t="s">
        <v>94</v>
      </c>
      <c r="D53" s="9" t="s">
        <v>175</v>
      </c>
      <c r="E53" s="17" t="s">
        <v>9</v>
      </c>
      <c r="F53" s="7">
        <f>SUM(F54:F54)</f>
        <v>4</v>
      </c>
      <c r="G53" s="10">
        <v>0</v>
      </c>
      <c r="H53" s="97" t="str">
        <f aca="true" t="shared" si="1" ref="H53:H58">IF(ROUND(F53*G53,2)=0," ",ROUND(F53*G53,2))</f>
        <v> </v>
      </c>
      <c r="I53" s="60"/>
      <c r="AJ53" s="11" t="s">
        <v>65</v>
      </c>
      <c r="AK53" s="11">
        <v>3.75</v>
      </c>
    </row>
    <row r="54" spans="1:37" ht="54.75" customHeight="1" hidden="1">
      <c r="A54" s="49"/>
      <c r="B54" s="50"/>
      <c r="C54" s="51"/>
      <c r="D54" s="9" t="s">
        <v>176</v>
      </c>
      <c r="E54" s="17" t="s">
        <v>9</v>
      </c>
      <c r="F54" s="7">
        <v>4</v>
      </c>
      <c r="G54" s="10"/>
      <c r="H54" s="97"/>
      <c r="I54" s="61"/>
      <c r="AJ54" s="11" t="s">
        <v>77</v>
      </c>
      <c r="AK54" s="11">
        <v>10.7</v>
      </c>
    </row>
    <row r="55" spans="1:9" ht="22.5" customHeight="1">
      <c r="A55" s="64">
        <f>A53+1</f>
        <v>15</v>
      </c>
      <c r="B55" s="6" t="s">
        <v>105</v>
      </c>
      <c r="C55" s="6" t="s">
        <v>107</v>
      </c>
      <c r="D55" s="9" t="s">
        <v>108</v>
      </c>
      <c r="E55" s="17" t="s">
        <v>109</v>
      </c>
      <c r="F55" s="7">
        <f>SUM(F56:F58)</f>
        <v>25.1</v>
      </c>
      <c r="G55" s="10">
        <v>0</v>
      </c>
      <c r="H55" s="97" t="str">
        <f t="shared" si="1"/>
        <v> </v>
      </c>
      <c r="I55" s="61"/>
    </row>
    <row r="56" spans="1:9" ht="54" customHeight="1" hidden="1">
      <c r="A56" s="49"/>
      <c r="B56" s="6"/>
      <c r="C56" s="6"/>
      <c r="D56" s="9" t="s">
        <v>241</v>
      </c>
      <c r="E56" s="17" t="s">
        <v>109</v>
      </c>
      <c r="F56" s="7">
        <f>1.9*2</f>
        <v>3.8</v>
      </c>
      <c r="G56" s="10"/>
      <c r="H56" s="97"/>
      <c r="I56" s="61"/>
    </row>
    <row r="57" spans="1:9" ht="71.25" customHeight="1" hidden="1">
      <c r="A57" s="43"/>
      <c r="B57" s="44"/>
      <c r="C57" s="45"/>
      <c r="D57" s="9" t="s">
        <v>240</v>
      </c>
      <c r="E57" s="17" t="s">
        <v>109</v>
      </c>
      <c r="F57" s="7">
        <f>6.8+10.8</f>
        <v>17.6</v>
      </c>
      <c r="G57" s="10"/>
      <c r="H57" s="97" t="str">
        <f t="shared" si="1"/>
        <v> </v>
      </c>
      <c r="I57" s="61"/>
    </row>
    <row r="58" spans="1:9" ht="60.75" customHeight="1" hidden="1">
      <c r="A58" s="46"/>
      <c r="B58" s="47"/>
      <c r="C58" s="48"/>
      <c r="D58" s="9" t="s">
        <v>239</v>
      </c>
      <c r="E58" s="17" t="s">
        <v>109</v>
      </c>
      <c r="F58" s="7">
        <v>3.7</v>
      </c>
      <c r="G58" s="10"/>
      <c r="H58" s="97" t="str">
        <f t="shared" si="1"/>
        <v> </v>
      </c>
      <c r="I58" s="61"/>
    </row>
    <row r="59" spans="1:9" ht="30" customHeight="1">
      <c r="A59" s="68" t="s">
        <v>15</v>
      </c>
      <c r="B59" s="8" t="s">
        <v>126</v>
      </c>
      <c r="C59" s="13"/>
      <c r="D59" s="14" t="s">
        <v>129</v>
      </c>
      <c r="E59" s="8" t="s">
        <v>15</v>
      </c>
      <c r="F59" s="8" t="s">
        <v>15</v>
      </c>
      <c r="G59" s="8" t="s">
        <v>15</v>
      </c>
      <c r="H59" s="103" t="s">
        <v>15</v>
      </c>
      <c r="I59" s="61"/>
    </row>
    <row r="60" spans="1:9" ht="30" customHeight="1">
      <c r="A60" s="64">
        <f>A55+1</f>
        <v>16</v>
      </c>
      <c r="B60" s="6" t="s">
        <v>126</v>
      </c>
      <c r="C60" s="15" t="s">
        <v>110</v>
      </c>
      <c r="D60" s="9" t="s">
        <v>178</v>
      </c>
      <c r="E60" s="17" t="s">
        <v>9</v>
      </c>
      <c r="F60" s="7">
        <f>SUM(F61:F61)</f>
        <v>7.5</v>
      </c>
      <c r="G60" s="10">
        <v>0</v>
      </c>
      <c r="H60" s="97" t="str">
        <f>IF(ROUND(F60*G60,2)=0," ",ROUND(F60*G60,2))</f>
        <v> </v>
      </c>
      <c r="I60" s="61"/>
    </row>
    <row r="61" spans="1:9" ht="63.75" hidden="1">
      <c r="A61" s="106"/>
      <c r="B61" s="52"/>
      <c r="C61" s="53"/>
      <c r="D61" s="9" t="s">
        <v>179</v>
      </c>
      <c r="E61" s="17" t="s">
        <v>9</v>
      </c>
      <c r="F61" s="10">
        <v>7.5</v>
      </c>
      <c r="G61" s="10"/>
      <c r="H61" s="97"/>
      <c r="I61" s="61"/>
    </row>
    <row r="62" spans="1:9" ht="30" customHeight="1">
      <c r="A62" s="64">
        <f>A60+1</f>
        <v>17</v>
      </c>
      <c r="B62" s="6" t="s">
        <v>126</v>
      </c>
      <c r="C62" s="15" t="s">
        <v>127</v>
      </c>
      <c r="D62" s="9" t="s">
        <v>180</v>
      </c>
      <c r="E62" s="17" t="s">
        <v>128</v>
      </c>
      <c r="F62" s="79">
        <f>SUM(F63:F63)</f>
        <v>1</v>
      </c>
      <c r="G62" s="10">
        <v>0</v>
      </c>
      <c r="H62" s="97" t="str">
        <f>IF(ROUND(F62*G62,2)=0," ",ROUND(F62*G62,2))</f>
        <v> </v>
      </c>
      <c r="I62" s="61"/>
    </row>
    <row r="63" spans="1:9" ht="134.25" customHeight="1" hidden="1">
      <c r="A63" s="64"/>
      <c r="B63" s="6"/>
      <c r="C63" s="15"/>
      <c r="D63" s="9" t="s">
        <v>181</v>
      </c>
      <c r="E63" s="17" t="s">
        <v>128</v>
      </c>
      <c r="F63" s="79">
        <v>1</v>
      </c>
      <c r="G63" s="10"/>
      <c r="H63" s="97"/>
      <c r="I63" s="61"/>
    </row>
    <row r="64" spans="1:9" ht="25.5" customHeight="1">
      <c r="A64" s="68" t="s">
        <v>15</v>
      </c>
      <c r="B64" s="8" t="s">
        <v>191</v>
      </c>
      <c r="C64" s="42"/>
      <c r="D64" s="14" t="s">
        <v>192</v>
      </c>
      <c r="E64" s="81" t="s">
        <v>15</v>
      </c>
      <c r="F64" s="81" t="s">
        <v>15</v>
      </c>
      <c r="G64" s="81" t="s">
        <v>15</v>
      </c>
      <c r="H64" s="82" t="s">
        <v>15</v>
      </c>
      <c r="I64" s="61"/>
    </row>
    <row r="65" spans="1:9" ht="25.5">
      <c r="A65" s="64">
        <f>A62+1</f>
        <v>18</v>
      </c>
      <c r="B65" s="6" t="s">
        <v>191</v>
      </c>
      <c r="C65" s="6" t="s">
        <v>193</v>
      </c>
      <c r="D65" s="9" t="s">
        <v>194</v>
      </c>
      <c r="E65" s="17" t="s">
        <v>9</v>
      </c>
      <c r="F65" s="7">
        <f>SUM(F66:F66)</f>
        <v>12.4</v>
      </c>
      <c r="G65" s="10">
        <v>0</v>
      </c>
      <c r="H65" s="97" t="str">
        <f>IF(ROUND(F65*G65,2)=0," ",ROUND(F65*G65,2))</f>
        <v> </v>
      </c>
      <c r="I65" s="61"/>
    </row>
    <row r="66" spans="1:9" ht="68.25" customHeight="1" hidden="1">
      <c r="A66" s="46"/>
      <c r="B66" s="47"/>
      <c r="C66" s="48"/>
      <c r="D66" s="9" t="s">
        <v>195</v>
      </c>
      <c r="E66" s="17" t="s">
        <v>9</v>
      </c>
      <c r="F66" s="10">
        <f>2*6.2</f>
        <v>12.4</v>
      </c>
      <c r="G66" s="84"/>
      <c r="H66" s="85"/>
      <c r="I66" s="61"/>
    </row>
    <row r="67" spans="1:10" ht="30" customHeight="1">
      <c r="A67" s="98"/>
      <c r="B67" s="8"/>
      <c r="C67" s="13"/>
      <c r="D67" s="144" t="str">
        <f>"RAZEM: "&amp;D49&amp;""</f>
        <v>RAZEM: ODWODNIENIE KORPUSU DROGOWEGO</v>
      </c>
      <c r="E67" s="144"/>
      <c r="F67" s="144"/>
      <c r="G67" s="144"/>
      <c r="H67" s="99" t="str">
        <f>IF(SUM(H51,H53,H55,H60,H62,H65)=0," ",SUM(H51,H53,H55,H60,H62,H65))</f>
        <v> </v>
      </c>
      <c r="I67" s="61"/>
      <c r="J67" s="72"/>
    </row>
    <row r="68" spans="1:9" ht="30" customHeight="1">
      <c r="A68" s="100" t="s">
        <v>15</v>
      </c>
      <c r="B68" s="19" t="s">
        <v>40</v>
      </c>
      <c r="C68" s="20"/>
      <c r="D68" s="19" t="s">
        <v>41</v>
      </c>
      <c r="E68" s="19" t="s">
        <v>15</v>
      </c>
      <c r="F68" s="19" t="s">
        <v>15</v>
      </c>
      <c r="G68" s="19" t="s">
        <v>15</v>
      </c>
      <c r="H68" s="101" t="s">
        <v>15</v>
      </c>
      <c r="I68" s="76"/>
    </row>
    <row r="69" spans="1:52" ht="30" customHeight="1">
      <c r="A69" s="68" t="s">
        <v>15</v>
      </c>
      <c r="B69" s="8" t="s">
        <v>42</v>
      </c>
      <c r="C69" s="13"/>
      <c r="D69" s="14" t="s">
        <v>43</v>
      </c>
      <c r="E69" s="8" t="s">
        <v>15</v>
      </c>
      <c r="F69" s="8" t="s">
        <v>15</v>
      </c>
      <c r="G69" s="8" t="s">
        <v>15</v>
      </c>
      <c r="H69" s="103" t="s">
        <v>15</v>
      </c>
      <c r="I69" s="61"/>
      <c r="AY69" s="11" t="s">
        <v>85</v>
      </c>
      <c r="AZ69" s="11">
        <v>12.08</v>
      </c>
    </row>
    <row r="70" spans="1:52" ht="45.75" customHeight="1">
      <c r="A70" s="64">
        <f>A65+1</f>
        <v>19</v>
      </c>
      <c r="B70" s="6" t="s">
        <v>42</v>
      </c>
      <c r="C70" s="15" t="s">
        <v>196</v>
      </c>
      <c r="D70" s="9" t="s">
        <v>242</v>
      </c>
      <c r="E70" s="17" t="s">
        <v>57</v>
      </c>
      <c r="F70" s="7">
        <f>SUM(F71:F72)</f>
        <v>56.97</v>
      </c>
      <c r="G70" s="10">
        <v>0</v>
      </c>
      <c r="H70" s="97" t="str">
        <f>IF(ROUND(F70*G70,2)=0," ",ROUND(F70*G70,2))</f>
        <v> </v>
      </c>
      <c r="I70" s="61"/>
      <c r="K70" s="72"/>
      <c r="AY70" s="11" t="s">
        <v>86</v>
      </c>
      <c r="AZ70" s="11">
        <v>5</v>
      </c>
    </row>
    <row r="71" spans="1:52" ht="40.5" customHeight="1" hidden="1">
      <c r="A71" s="64"/>
      <c r="B71" s="6"/>
      <c r="C71" s="15"/>
      <c r="D71" s="9" t="s">
        <v>197</v>
      </c>
      <c r="E71" s="17" t="s">
        <v>57</v>
      </c>
      <c r="F71" s="7">
        <f>3.6*5.2</f>
        <v>18.720000000000002</v>
      </c>
      <c r="G71" s="10"/>
      <c r="H71" s="97"/>
      <c r="I71" s="61"/>
      <c r="AY71" s="11" t="s">
        <v>65</v>
      </c>
      <c r="AZ71" s="11">
        <v>0.7</v>
      </c>
    </row>
    <row r="72" spans="1:9" ht="40.5" customHeight="1" hidden="1">
      <c r="A72" s="64"/>
      <c r="B72" s="6"/>
      <c r="C72" s="15"/>
      <c r="D72" s="9" t="s">
        <v>243</v>
      </c>
      <c r="E72" s="17" t="s">
        <v>57</v>
      </c>
      <c r="F72" s="7">
        <f>8.5*4.5</f>
        <v>38.25</v>
      </c>
      <c r="G72" s="10"/>
      <c r="H72" s="97"/>
      <c r="I72" s="61"/>
    </row>
    <row r="73" spans="1:52" ht="30" customHeight="1">
      <c r="A73" s="68" t="s">
        <v>15</v>
      </c>
      <c r="B73" s="8" t="s">
        <v>111</v>
      </c>
      <c r="C73" s="13"/>
      <c r="D73" s="14" t="s">
        <v>112</v>
      </c>
      <c r="E73" s="8" t="s">
        <v>15</v>
      </c>
      <c r="F73" s="8" t="s">
        <v>15</v>
      </c>
      <c r="G73" s="8" t="s">
        <v>15</v>
      </c>
      <c r="H73" s="103" t="s">
        <v>15</v>
      </c>
      <c r="I73" s="61"/>
      <c r="AY73" s="11" t="s">
        <v>87</v>
      </c>
      <c r="AZ73" s="11">
        <v>1.05</v>
      </c>
    </row>
    <row r="74" spans="1:52" ht="30.75" customHeight="1">
      <c r="A74" s="64">
        <f>A70+1</f>
        <v>20</v>
      </c>
      <c r="B74" s="6" t="s">
        <v>111</v>
      </c>
      <c r="C74" s="15" t="s">
        <v>113</v>
      </c>
      <c r="D74" s="9" t="s">
        <v>130</v>
      </c>
      <c r="E74" s="17" t="s">
        <v>57</v>
      </c>
      <c r="F74" s="7">
        <f>SUM(F75:F75)</f>
        <v>76.5</v>
      </c>
      <c r="G74" s="10">
        <v>0</v>
      </c>
      <c r="H74" s="97" t="str">
        <f>IF(ROUND(F74*G74,2)=0," ",ROUND(F74*G74,2))</f>
        <v> </v>
      </c>
      <c r="I74" s="61"/>
      <c r="AY74" s="11" t="s">
        <v>88</v>
      </c>
      <c r="AZ74" s="11">
        <v>2.05</v>
      </c>
    </row>
    <row r="75" spans="1:52" ht="38.25" hidden="1">
      <c r="A75" s="64"/>
      <c r="B75" s="6"/>
      <c r="C75" s="15"/>
      <c r="D75" s="9" t="s">
        <v>245</v>
      </c>
      <c r="E75" s="17" t="s">
        <v>57</v>
      </c>
      <c r="F75" s="7">
        <f>4.5*8.5*2</f>
        <v>76.5</v>
      </c>
      <c r="G75" s="10"/>
      <c r="H75" s="97"/>
      <c r="I75" s="61"/>
      <c r="AY75" s="11" t="s">
        <v>89</v>
      </c>
      <c r="AZ75" s="11">
        <v>11</v>
      </c>
    </row>
    <row r="76" spans="1:52" ht="25.5">
      <c r="A76" s="68" t="s">
        <v>15</v>
      </c>
      <c r="B76" s="8" t="s">
        <v>49</v>
      </c>
      <c r="C76" s="13"/>
      <c r="D76" s="14" t="s">
        <v>52</v>
      </c>
      <c r="E76" s="8" t="s">
        <v>15</v>
      </c>
      <c r="F76" s="8" t="s">
        <v>15</v>
      </c>
      <c r="G76" s="8" t="s">
        <v>15</v>
      </c>
      <c r="H76" s="103" t="s">
        <v>15</v>
      </c>
      <c r="I76" s="61"/>
      <c r="AY76" s="11" t="s">
        <v>90</v>
      </c>
      <c r="AZ76" s="11">
        <v>5.75</v>
      </c>
    </row>
    <row r="77" spans="1:52" ht="36.75" customHeight="1">
      <c r="A77" s="64">
        <f>A74+1</f>
        <v>21</v>
      </c>
      <c r="B77" s="6" t="s">
        <v>49</v>
      </c>
      <c r="C77" s="15" t="s">
        <v>48</v>
      </c>
      <c r="D77" s="9" t="s">
        <v>50</v>
      </c>
      <c r="E77" s="17" t="s">
        <v>57</v>
      </c>
      <c r="F77" s="7">
        <f>SUM(F78:F78)</f>
        <v>145.7</v>
      </c>
      <c r="G77" s="10">
        <v>0</v>
      </c>
      <c r="H77" s="97" t="str">
        <f>IF(ROUND(F77*G77,2)=0," ",ROUND(F77*G77,2))</f>
        <v> </v>
      </c>
      <c r="I77" s="56"/>
      <c r="AY77" s="11" t="s">
        <v>66</v>
      </c>
      <c r="AZ77" s="11">
        <v>0.3</v>
      </c>
    </row>
    <row r="78" spans="1:52" ht="36" customHeight="1" hidden="1">
      <c r="A78" s="107"/>
      <c r="B78" s="40"/>
      <c r="C78" s="41"/>
      <c r="D78" s="9" t="s">
        <v>209</v>
      </c>
      <c r="E78" s="17" t="s">
        <v>57</v>
      </c>
      <c r="F78" s="7">
        <f>F81+F86</f>
        <v>145.7</v>
      </c>
      <c r="G78" s="8"/>
      <c r="H78" s="103"/>
      <c r="I78" s="60"/>
      <c r="AY78" s="11" t="s">
        <v>91</v>
      </c>
      <c r="AZ78" s="11">
        <v>2</v>
      </c>
    </row>
    <row r="79" spans="1:52" ht="41.25" customHeight="1">
      <c r="A79" s="64">
        <f>A77+1</f>
        <v>22</v>
      </c>
      <c r="B79" s="6" t="s">
        <v>49</v>
      </c>
      <c r="C79" s="15" t="s">
        <v>45</v>
      </c>
      <c r="D79" s="9" t="s">
        <v>51</v>
      </c>
      <c r="E79" s="17" t="s">
        <v>57</v>
      </c>
      <c r="F79" s="7">
        <f>SUM(F80:F80)</f>
        <v>76</v>
      </c>
      <c r="G79" s="10">
        <v>0</v>
      </c>
      <c r="H79" s="97" t="str">
        <f>IF(ROUND(F79*G79,2)=0," ",ROUND(F79*G79,2))</f>
        <v> </v>
      </c>
      <c r="I79" s="61"/>
      <c r="AY79" s="11" t="s">
        <v>61</v>
      </c>
      <c r="AZ79" s="11">
        <v>12.5</v>
      </c>
    </row>
    <row r="80" spans="1:52" ht="25.5" hidden="1">
      <c r="A80" s="64"/>
      <c r="B80" s="6"/>
      <c r="C80" s="15"/>
      <c r="D80" s="9" t="s">
        <v>210</v>
      </c>
      <c r="E80" s="17" t="s">
        <v>57</v>
      </c>
      <c r="F80" s="7">
        <f>F86</f>
        <v>76</v>
      </c>
      <c r="G80" s="10"/>
      <c r="H80" s="97"/>
      <c r="I80" s="61"/>
      <c r="AY80" s="11" t="s">
        <v>62</v>
      </c>
      <c r="AZ80" s="11">
        <v>5.5</v>
      </c>
    </row>
    <row r="81" spans="1:9" ht="30" customHeight="1">
      <c r="A81" s="64">
        <f>A79+1</f>
        <v>23</v>
      </c>
      <c r="B81" s="6" t="s">
        <v>47</v>
      </c>
      <c r="C81" s="15" t="s">
        <v>56</v>
      </c>
      <c r="D81" s="9" t="s">
        <v>131</v>
      </c>
      <c r="E81" s="17" t="s">
        <v>57</v>
      </c>
      <c r="F81" s="7">
        <f>F82</f>
        <v>69.69999999999999</v>
      </c>
      <c r="G81" s="10">
        <v>0</v>
      </c>
      <c r="H81" s="97" t="str">
        <f>IF(ROUND(F81*G81,2)=0," ",ROUND(F81*G81,2))</f>
        <v> </v>
      </c>
      <c r="I81" s="60"/>
    </row>
    <row r="82" spans="1:9" ht="38.25" hidden="1">
      <c r="A82" s="64"/>
      <c r="B82" s="6"/>
      <c r="C82" s="15"/>
      <c r="D82" s="9" t="s">
        <v>244</v>
      </c>
      <c r="E82" s="17" t="s">
        <v>57</v>
      </c>
      <c r="F82" s="7">
        <f>4.1*8.5*2</f>
        <v>69.69999999999999</v>
      </c>
      <c r="G82" s="10"/>
      <c r="H82" s="97"/>
      <c r="I82" s="61"/>
    </row>
    <row r="83" spans="1:9" ht="30" customHeight="1">
      <c r="A83" s="98"/>
      <c r="B83" s="8"/>
      <c r="C83" s="13"/>
      <c r="D83" s="144" t="str">
        <f>"RAZEM: "&amp;D68&amp;""</f>
        <v>RAZEM: PODBUDOWY</v>
      </c>
      <c r="E83" s="144"/>
      <c r="F83" s="144"/>
      <c r="G83" s="144"/>
      <c r="H83" s="99" t="str">
        <f>IF(SUM(H70,H74,H77,H79,H81)=0," ",SUM(H70,H74,H77,H79,H81))</f>
        <v> </v>
      </c>
      <c r="I83" s="61"/>
    </row>
    <row r="84" spans="1:9" ht="30" customHeight="1">
      <c r="A84" s="100" t="s">
        <v>15</v>
      </c>
      <c r="B84" s="19" t="s">
        <v>32</v>
      </c>
      <c r="C84" s="20"/>
      <c r="D84" s="19" t="s">
        <v>33</v>
      </c>
      <c r="E84" s="19" t="s">
        <v>15</v>
      </c>
      <c r="F84" s="19" t="s">
        <v>15</v>
      </c>
      <c r="G84" s="19" t="s">
        <v>15</v>
      </c>
      <c r="H84" s="101" t="s">
        <v>15</v>
      </c>
      <c r="I84" s="61"/>
    </row>
    <row r="85" spans="1:9" ht="30" customHeight="1">
      <c r="A85" s="68" t="s">
        <v>15</v>
      </c>
      <c r="B85" s="8" t="s">
        <v>34</v>
      </c>
      <c r="C85" s="13"/>
      <c r="D85" s="14" t="s">
        <v>35</v>
      </c>
      <c r="E85" s="8" t="s">
        <v>15</v>
      </c>
      <c r="F85" s="8" t="s">
        <v>15</v>
      </c>
      <c r="G85" s="8" t="s">
        <v>15</v>
      </c>
      <c r="H85" s="103" t="s">
        <v>15</v>
      </c>
      <c r="I85" s="60"/>
    </row>
    <row r="86" spans="1:9" ht="42" customHeight="1">
      <c r="A86" s="64">
        <f>A81+1</f>
        <v>24</v>
      </c>
      <c r="B86" s="6" t="s">
        <v>34</v>
      </c>
      <c r="C86" s="6" t="s">
        <v>134</v>
      </c>
      <c r="D86" s="9" t="s">
        <v>198</v>
      </c>
      <c r="E86" s="17" t="s">
        <v>187</v>
      </c>
      <c r="F86" s="7">
        <f>SUM(F87:F87)</f>
        <v>76</v>
      </c>
      <c r="G86" s="10">
        <v>0</v>
      </c>
      <c r="H86" s="97" t="str">
        <f>IF(ROUND(F86*G86,2)=0," ",ROUND(F86*G86,2))</f>
        <v> </v>
      </c>
      <c r="I86" s="61"/>
    </row>
    <row r="87" spans="1:9" ht="42" customHeight="1" hidden="1">
      <c r="A87" s="64"/>
      <c r="B87" s="6"/>
      <c r="C87" s="6"/>
      <c r="D87" s="9" t="s">
        <v>200</v>
      </c>
      <c r="E87" s="17" t="s">
        <v>187</v>
      </c>
      <c r="F87" s="7">
        <v>76</v>
      </c>
      <c r="G87" s="10"/>
      <c r="H87" s="80"/>
      <c r="I87" s="61"/>
    </row>
    <row r="88" spans="1:9" ht="42" customHeight="1">
      <c r="A88" s="64">
        <f>A86+1</f>
        <v>25</v>
      </c>
      <c r="B88" s="6" t="s">
        <v>34</v>
      </c>
      <c r="C88" s="6" t="s">
        <v>193</v>
      </c>
      <c r="D88" s="9" t="s">
        <v>199</v>
      </c>
      <c r="E88" s="17" t="s">
        <v>187</v>
      </c>
      <c r="F88" s="7">
        <f>SUM(F89:F90)</f>
        <v>84</v>
      </c>
      <c r="G88" s="10">
        <v>0</v>
      </c>
      <c r="H88" s="97" t="str">
        <f>IF(ROUND(F88*G88,2)=0," ",ROUND(F88*G88,2))</f>
        <v> </v>
      </c>
      <c r="I88" s="61"/>
    </row>
    <row r="89" spans="1:9" ht="39.75" customHeight="1" hidden="1">
      <c r="A89" s="43"/>
      <c r="B89" s="44"/>
      <c r="C89" s="45"/>
      <c r="D89" s="9" t="s">
        <v>201</v>
      </c>
      <c r="E89" s="17" t="s">
        <v>187</v>
      </c>
      <c r="F89" s="7">
        <v>74</v>
      </c>
      <c r="G89" s="73"/>
      <c r="H89" s="74"/>
      <c r="I89" s="61"/>
    </row>
    <row r="90" spans="1:9" ht="39.75" customHeight="1" hidden="1">
      <c r="A90" s="43"/>
      <c r="B90" s="44"/>
      <c r="C90" s="45"/>
      <c r="D90" s="9" t="s">
        <v>213</v>
      </c>
      <c r="E90" s="17" t="s">
        <v>187</v>
      </c>
      <c r="F90" s="7">
        <v>10</v>
      </c>
      <c r="G90" s="73"/>
      <c r="H90" s="74"/>
      <c r="I90" s="61"/>
    </row>
    <row r="91" spans="1:10" ht="30" customHeight="1">
      <c r="A91" s="98"/>
      <c r="B91" s="8"/>
      <c r="C91" s="13"/>
      <c r="D91" s="144" t="str">
        <f>"RAZEM: "&amp;D84&amp;""</f>
        <v>RAZEM: NAWIERZCHNIE</v>
      </c>
      <c r="E91" s="144"/>
      <c r="F91" s="144"/>
      <c r="G91" s="144"/>
      <c r="H91" s="99" t="str">
        <f>IF(SUM(H86,H88)=0," ",SUM(H86,H88))</f>
        <v> </v>
      </c>
      <c r="I91" s="61"/>
      <c r="J91" s="72"/>
    </row>
    <row r="92" spans="1:9" ht="30" customHeight="1">
      <c r="A92" s="100" t="s">
        <v>15</v>
      </c>
      <c r="B92" s="19" t="s">
        <v>36</v>
      </c>
      <c r="C92" s="20"/>
      <c r="D92" s="19" t="s">
        <v>21</v>
      </c>
      <c r="E92" s="19" t="s">
        <v>15</v>
      </c>
      <c r="F92" s="19" t="s">
        <v>15</v>
      </c>
      <c r="G92" s="19" t="s">
        <v>15</v>
      </c>
      <c r="H92" s="101" t="s">
        <v>15</v>
      </c>
      <c r="I92" s="86"/>
    </row>
    <row r="93" spans="1:9" ht="30" customHeight="1">
      <c r="A93" s="68" t="s">
        <v>15</v>
      </c>
      <c r="B93" s="8" t="s">
        <v>188</v>
      </c>
      <c r="C93" s="8"/>
      <c r="D93" s="14" t="s">
        <v>190</v>
      </c>
      <c r="E93" s="8" t="s">
        <v>15</v>
      </c>
      <c r="F93" s="8" t="s">
        <v>15</v>
      </c>
      <c r="G93" s="8" t="s">
        <v>15</v>
      </c>
      <c r="H93" s="103" t="s">
        <v>15</v>
      </c>
      <c r="I93" s="61"/>
    </row>
    <row r="94" spans="1:9" ht="30" customHeight="1">
      <c r="A94" s="64">
        <f>A88+1</f>
        <v>26</v>
      </c>
      <c r="B94" s="6" t="s">
        <v>188</v>
      </c>
      <c r="C94" s="6" t="s">
        <v>44</v>
      </c>
      <c r="D94" s="9" t="s">
        <v>189</v>
      </c>
      <c r="E94" s="17" t="s">
        <v>187</v>
      </c>
      <c r="F94" s="7">
        <f>SUM(F95:F95)</f>
        <v>20</v>
      </c>
      <c r="G94" s="10">
        <v>0</v>
      </c>
      <c r="H94" s="97" t="str">
        <f>IF(ROUND(F94*G94,2)=0," ",ROUND(F94*G94,2))</f>
        <v> </v>
      </c>
      <c r="I94" s="61"/>
    </row>
    <row r="95" spans="1:9" ht="54.75" customHeight="1" hidden="1">
      <c r="A95" s="64"/>
      <c r="B95" s="6"/>
      <c r="C95" s="15"/>
      <c r="D95" s="9" t="s">
        <v>211</v>
      </c>
      <c r="E95" s="17" t="s">
        <v>57</v>
      </c>
      <c r="F95" s="7">
        <f>1*10*2</f>
        <v>20</v>
      </c>
      <c r="G95" s="10"/>
      <c r="H95" s="97"/>
      <c r="I95" s="61"/>
    </row>
    <row r="96" spans="1:9" ht="32.25" customHeight="1">
      <c r="A96" s="64">
        <f>A94+1</f>
        <v>27</v>
      </c>
      <c r="B96" s="6" t="s">
        <v>188</v>
      </c>
      <c r="C96" s="6" t="s">
        <v>107</v>
      </c>
      <c r="D96" s="9" t="s">
        <v>257</v>
      </c>
      <c r="E96" s="17" t="s">
        <v>9</v>
      </c>
      <c r="F96" s="7">
        <f>SUM(F97:F97)</f>
        <v>6</v>
      </c>
      <c r="G96" s="10">
        <v>0</v>
      </c>
      <c r="H96" s="97" t="str">
        <f>IF(ROUND(F96*G96,2)=0," ",ROUND(F96*G96,2))</f>
        <v> </v>
      </c>
      <c r="I96" s="61"/>
    </row>
    <row r="97" spans="1:9" ht="54.75" customHeight="1" hidden="1">
      <c r="A97" s="43"/>
      <c r="B97" s="44"/>
      <c r="C97" s="45"/>
      <c r="D97" s="9" t="s">
        <v>258</v>
      </c>
      <c r="E97" s="44"/>
      <c r="F97" s="7">
        <v>6</v>
      </c>
      <c r="G97" s="10"/>
      <c r="H97" s="97"/>
      <c r="I97" s="61"/>
    </row>
    <row r="98" spans="1:9" ht="30" customHeight="1">
      <c r="A98" s="68" t="s">
        <v>15</v>
      </c>
      <c r="B98" s="8" t="s">
        <v>95</v>
      </c>
      <c r="C98" s="13"/>
      <c r="D98" s="14" t="s">
        <v>96</v>
      </c>
      <c r="E98" s="8" t="s">
        <v>15</v>
      </c>
      <c r="F98" s="8" t="s">
        <v>15</v>
      </c>
      <c r="G98" s="8" t="s">
        <v>15</v>
      </c>
      <c r="H98" s="103" t="s">
        <v>15</v>
      </c>
      <c r="I98" s="60"/>
    </row>
    <row r="99" spans="1:9" ht="30" customHeight="1">
      <c r="A99" s="64">
        <f>A96+1</f>
        <v>28</v>
      </c>
      <c r="B99" s="6" t="s">
        <v>95</v>
      </c>
      <c r="C99" s="15" t="s">
        <v>55</v>
      </c>
      <c r="D99" s="9" t="s">
        <v>214</v>
      </c>
      <c r="E99" s="17" t="s">
        <v>57</v>
      </c>
      <c r="F99" s="7">
        <f>SUM(F100:F100)</f>
        <v>18.4</v>
      </c>
      <c r="G99" s="10">
        <v>0</v>
      </c>
      <c r="H99" s="97" t="str">
        <f>IF(ROUND(F99*G99,2)=0," ",ROUND(F99*G99,2))</f>
        <v> </v>
      </c>
      <c r="I99" s="61"/>
    </row>
    <row r="100" spans="1:9" ht="38.25" hidden="1">
      <c r="A100" s="64"/>
      <c r="B100" s="6"/>
      <c r="C100" s="15"/>
      <c r="D100" s="9" t="s">
        <v>212</v>
      </c>
      <c r="E100" s="17" t="s">
        <v>57</v>
      </c>
      <c r="F100" s="7">
        <v>18.4</v>
      </c>
      <c r="G100" s="10"/>
      <c r="H100" s="97"/>
      <c r="I100" s="61"/>
    </row>
    <row r="101" spans="1:9" ht="30" customHeight="1">
      <c r="A101" s="98"/>
      <c r="B101" s="8"/>
      <c r="C101" s="13"/>
      <c r="D101" s="144" t="str">
        <f>"RAZEM: "&amp;D92&amp;""</f>
        <v>RAZEM: ROBOTY WYKOŃCZENIOWE</v>
      </c>
      <c r="E101" s="144"/>
      <c r="F101" s="144"/>
      <c r="G101" s="144"/>
      <c r="H101" s="99" t="str">
        <f>IF(SUM(H94,H96,H99)=0," ",SUM(H94,H96,H99))</f>
        <v> </v>
      </c>
      <c r="I101" s="61"/>
    </row>
    <row r="102" spans="1:10" ht="30" customHeight="1">
      <c r="A102" s="100" t="s">
        <v>15</v>
      </c>
      <c r="B102" s="19" t="s">
        <v>4</v>
      </c>
      <c r="C102" s="20"/>
      <c r="D102" s="19" t="s">
        <v>5</v>
      </c>
      <c r="E102" s="19" t="s">
        <v>15</v>
      </c>
      <c r="F102" s="19" t="s">
        <v>15</v>
      </c>
      <c r="G102" s="19" t="s">
        <v>15</v>
      </c>
      <c r="H102" s="101" t="s">
        <v>15</v>
      </c>
      <c r="I102" s="60"/>
      <c r="J102" s="18"/>
    </row>
    <row r="103" spans="1:10" ht="30" customHeight="1">
      <c r="A103" s="68" t="s">
        <v>15</v>
      </c>
      <c r="B103" s="8" t="s">
        <v>6</v>
      </c>
      <c r="C103" s="13"/>
      <c r="D103" s="14" t="s">
        <v>7</v>
      </c>
      <c r="E103" s="8" t="s">
        <v>15</v>
      </c>
      <c r="F103" s="8" t="s">
        <v>15</v>
      </c>
      <c r="G103" s="8" t="s">
        <v>15</v>
      </c>
      <c r="H103" s="103" t="s">
        <v>15</v>
      </c>
      <c r="I103" s="60"/>
      <c r="J103" s="18"/>
    </row>
    <row r="104" spans="1:10" ht="30" customHeight="1">
      <c r="A104" s="64">
        <f>A99+1</f>
        <v>29</v>
      </c>
      <c r="B104" s="6" t="s">
        <v>6</v>
      </c>
      <c r="C104" s="15">
        <v>11</v>
      </c>
      <c r="D104" s="9" t="s">
        <v>99</v>
      </c>
      <c r="E104" s="17" t="s">
        <v>9</v>
      </c>
      <c r="F104" s="7">
        <f>SUM(F105:F105)</f>
        <v>12</v>
      </c>
      <c r="G104" s="10">
        <v>0</v>
      </c>
      <c r="H104" s="97" t="str">
        <f>IF(ROUND(F104*G104,2)=0," ",ROUND(F104*G104,2))</f>
        <v> </v>
      </c>
      <c r="I104" s="60"/>
      <c r="J104" s="18"/>
    </row>
    <row r="105" spans="1:60" ht="38.25" hidden="1">
      <c r="A105" s="64"/>
      <c r="B105" s="6"/>
      <c r="C105" s="15"/>
      <c r="D105" s="9" t="s">
        <v>215</v>
      </c>
      <c r="E105" s="17" t="s">
        <v>9</v>
      </c>
      <c r="F105" s="7">
        <f>3*4</f>
        <v>12</v>
      </c>
      <c r="G105" s="8"/>
      <c r="H105" s="103"/>
      <c r="I105" s="60"/>
      <c r="J105" s="18"/>
      <c r="BB105" s="154"/>
      <c r="BC105" s="155"/>
      <c r="BD105" s="155"/>
      <c r="BE105" s="155"/>
      <c r="BF105" s="155"/>
      <c r="BG105" s="155"/>
      <c r="BH105" s="155"/>
    </row>
    <row r="106" spans="1:10" ht="30" customHeight="1">
      <c r="A106" s="98"/>
      <c r="B106" s="8"/>
      <c r="C106" s="13"/>
      <c r="D106" s="144" t="str">
        <f>"RAZEM: "&amp;D102&amp;""</f>
        <v>RAZEM: OZNAKOWANIE I URZĄDZENIA BEZPIECZEŃSTWA RUCHU</v>
      </c>
      <c r="E106" s="144"/>
      <c r="F106" s="144"/>
      <c r="G106" s="144"/>
      <c r="H106" s="99" t="str">
        <f>IF(SUM(H104)=0," ",SUM(H104))</f>
        <v> </v>
      </c>
      <c r="I106" s="60"/>
      <c r="J106" s="18"/>
    </row>
    <row r="107" spans="1:10" ht="30" customHeight="1">
      <c r="A107" s="141" t="s">
        <v>186</v>
      </c>
      <c r="B107" s="142"/>
      <c r="C107" s="142"/>
      <c r="D107" s="142"/>
      <c r="E107" s="142"/>
      <c r="F107" s="142"/>
      <c r="G107" s="142"/>
      <c r="H107" s="143"/>
      <c r="I107" s="60"/>
      <c r="J107" s="18"/>
    </row>
    <row r="108" spans="1:10" ht="30" customHeight="1">
      <c r="A108" s="100" t="s">
        <v>15</v>
      </c>
      <c r="B108" s="19" t="s">
        <v>202</v>
      </c>
      <c r="C108" s="20"/>
      <c r="D108" s="19" t="s">
        <v>203</v>
      </c>
      <c r="E108" s="19" t="s">
        <v>15</v>
      </c>
      <c r="F108" s="19" t="s">
        <v>15</v>
      </c>
      <c r="G108" s="19" t="s">
        <v>15</v>
      </c>
      <c r="H108" s="101" t="s">
        <v>15</v>
      </c>
      <c r="I108" s="60"/>
      <c r="J108" s="18"/>
    </row>
    <row r="109" spans="1:10" ht="30" customHeight="1">
      <c r="A109" s="68" t="s">
        <v>15</v>
      </c>
      <c r="B109" s="8" t="s">
        <v>204</v>
      </c>
      <c r="C109" s="13"/>
      <c r="D109" s="14" t="s">
        <v>206</v>
      </c>
      <c r="E109" s="8" t="s">
        <v>15</v>
      </c>
      <c r="F109" s="8" t="s">
        <v>15</v>
      </c>
      <c r="G109" s="8" t="s">
        <v>15</v>
      </c>
      <c r="H109" s="103" t="s">
        <v>15</v>
      </c>
      <c r="I109" s="60"/>
      <c r="J109" s="18"/>
    </row>
    <row r="110" spans="1:10" ht="51">
      <c r="A110" s="108">
        <f>A104+1</f>
        <v>30</v>
      </c>
      <c r="B110" s="15" t="str">
        <f>B109</f>
        <v>M 21.15.01</v>
      </c>
      <c r="C110" s="15" t="s">
        <v>38</v>
      </c>
      <c r="D110" s="9" t="s">
        <v>207</v>
      </c>
      <c r="E110" s="17" t="s">
        <v>205</v>
      </c>
      <c r="F110" s="7">
        <f>SUM(F111:F111)</f>
        <v>10.87488</v>
      </c>
      <c r="G110" s="10">
        <v>0</v>
      </c>
      <c r="H110" s="97" t="str">
        <f>IF(ROUND(F110*G110,2)=0," ",ROUND(F110*G110,2))</f>
        <v> </v>
      </c>
      <c r="I110" s="60"/>
      <c r="J110" s="18"/>
    </row>
    <row r="111" spans="1:10" ht="76.5" hidden="1">
      <c r="A111" s="64"/>
      <c r="B111" s="6"/>
      <c r="C111" s="15"/>
      <c r="D111" s="9" t="s">
        <v>208</v>
      </c>
      <c r="E111" s="17" t="s">
        <v>205</v>
      </c>
      <c r="F111" s="10">
        <f>3.54*5.12*0.6</f>
        <v>10.87488</v>
      </c>
      <c r="G111" s="8"/>
      <c r="H111" s="103"/>
      <c r="I111" s="60"/>
      <c r="J111" s="18"/>
    </row>
    <row r="112" spans="1:10" ht="33" customHeight="1" thickBot="1">
      <c r="A112" s="98"/>
      <c r="B112" s="8"/>
      <c r="C112" s="13"/>
      <c r="D112" s="144" t="str">
        <f>"RAZEM: "&amp;D108&amp;""</f>
        <v>RAZEM: FUNDAMENTY</v>
      </c>
      <c r="E112" s="144"/>
      <c r="F112" s="144"/>
      <c r="G112" s="144"/>
      <c r="H112" s="99" t="str">
        <f>IF(SUM(H110)=0," ",SUM(H110))</f>
        <v> </v>
      </c>
      <c r="I112" s="60"/>
      <c r="J112" s="18"/>
    </row>
    <row r="113" spans="1:52" ht="30" customHeight="1">
      <c r="A113" s="65" t="s">
        <v>15</v>
      </c>
      <c r="B113" s="66" t="s">
        <v>114</v>
      </c>
      <c r="C113" s="67"/>
      <c r="D113" s="66" t="s">
        <v>115</v>
      </c>
      <c r="E113" s="66" t="s">
        <v>15</v>
      </c>
      <c r="F113" s="66" t="s">
        <v>15</v>
      </c>
      <c r="G113" s="66" t="s">
        <v>15</v>
      </c>
      <c r="H113" s="109" t="s">
        <v>15</v>
      </c>
      <c r="I113" s="60"/>
      <c r="J113" s="18"/>
      <c r="AY113" s="11" t="s">
        <v>65</v>
      </c>
      <c r="AZ113" s="18">
        <v>0.75</v>
      </c>
    </row>
    <row r="114" spans="1:52" ht="30" customHeight="1">
      <c r="A114" s="68" t="s">
        <v>15</v>
      </c>
      <c r="B114" s="8" t="s">
        <v>116</v>
      </c>
      <c r="C114" s="13"/>
      <c r="D114" s="8" t="s">
        <v>117</v>
      </c>
      <c r="E114" s="8" t="s">
        <v>15</v>
      </c>
      <c r="F114" s="8" t="s">
        <v>15</v>
      </c>
      <c r="G114" s="8" t="s">
        <v>15</v>
      </c>
      <c r="H114" s="103" t="s">
        <v>15</v>
      </c>
      <c r="I114" s="60"/>
      <c r="J114" s="18"/>
      <c r="AY114" s="11" t="s">
        <v>93</v>
      </c>
      <c r="AZ114" s="18">
        <v>4</v>
      </c>
    </row>
    <row r="115" spans="1:52" ht="30" customHeight="1">
      <c r="A115" s="108">
        <f>A110+1</f>
        <v>31</v>
      </c>
      <c r="B115" s="6" t="s">
        <v>118</v>
      </c>
      <c r="C115" s="15" t="s">
        <v>44</v>
      </c>
      <c r="D115" s="9" t="s">
        <v>119</v>
      </c>
      <c r="E115" s="17" t="s">
        <v>57</v>
      </c>
      <c r="F115" s="7">
        <f>SUM(F116:F118)</f>
        <v>80.968</v>
      </c>
      <c r="G115" s="10">
        <v>0</v>
      </c>
      <c r="H115" s="97" t="str">
        <f>IF(ROUND(F115*G115,2)=0," ",ROUND(F115*G115,2))</f>
        <v> </v>
      </c>
      <c r="I115" s="60"/>
      <c r="J115" s="18"/>
      <c r="AZ115" s="18"/>
    </row>
    <row r="116" spans="1:52" ht="38.25" hidden="1">
      <c r="A116" s="108"/>
      <c r="B116" s="6"/>
      <c r="C116" s="15"/>
      <c r="D116" s="9" t="s">
        <v>216</v>
      </c>
      <c r="E116" s="17" t="s">
        <v>57</v>
      </c>
      <c r="F116" s="7">
        <f>1.95*5.12*2</f>
        <v>19.968</v>
      </c>
      <c r="G116" s="10"/>
      <c r="H116" s="97"/>
      <c r="I116" s="60"/>
      <c r="J116" s="18"/>
      <c r="AZ116" s="18"/>
    </row>
    <row r="117" spans="1:52" ht="38.25" hidden="1">
      <c r="A117" s="108"/>
      <c r="B117" s="6"/>
      <c r="C117" s="15"/>
      <c r="D117" s="9" t="s">
        <v>248</v>
      </c>
      <c r="E117" s="35"/>
      <c r="F117" s="7">
        <v>37</v>
      </c>
      <c r="G117" s="10"/>
      <c r="H117" s="97"/>
      <c r="I117" s="60"/>
      <c r="J117" s="18"/>
      <c r="AZ117" s="18"/>
    </row>
    <row r="118" spans="1:52" ht="64.5" customHeight="1" hidden="1">
      <c r="A118" s="64"/>
      <c r="B118" s="6"/>
      <c r="C118" s="15"/>
      <c r="D118" s="9" t="s">
        <v>249</v>
      </c>
      <c r="E118" s="35"/>
      <c r="F118" s="7">
        <v>24</v>
      </c>
      <c r="G118" s="8"/>
      <c r="H118" s="103"/>
      <c r="I118" s="60"/>
      <c r="J118" s="18"/>
      <c r="AY118" s="11" t="e">
        <f>#REF!</f>
        <v>#REF!</v>
      </c>
      <c r="AZ118" s="18" t="e">
        <f>#REF!</f>
        <v>#REF!</v>
      </c>
    </row>
    <row r="119" spans="1:52" ht="30" customHeight="1">
      <c r="A119" s="68" t="s">
        <v>15</v>
      </c>
      <c r="B119" s="8" t="s">
        <v>120</v>
      </c>
      <c r="C119" s="13"/>
      <c r="D119" s="8" t="s">
        <v>121</v>
      </c>
      <c r="E119" s="8" t="s">
        <v>15</v>
      </c>
      <c r="F119" s="8" t="s">
        <v>15</v>
      </c>
      <c r="G119" s="8" t="s">
        <v>15</v>
      </c>
      <c r="H119" s="103" t="s">
        <v>15</v>
      </c>
      <c r="I119" s="60"/>
      <c r="J119" s="18"/>
      <c r="AY119" s="11" t="s">
        <v>63</v>
      </c>
      <c r="AZ119" s="18">
        <v>2</v>
      </c>
    </row>
    <row r="120" spans="1:52" ht="30" customHeight="1">
      <c r="A120" s="68" t="s">
        <v>15</v>
      </c>
      <c r="B120" s="8" t="s">
        <v>122</v>
      </c>
      <c r="C120" s="13"/>
      <c r="D120" s="8" t="s">
        <v>123</v>
      </c>
      <c r="E120" s="8" t="s">
        <v>15</v>
      </c>
      <c r="F120" s="8" t="s">
        <v>15</v>
      </c>
      <c r="G120" s="8" t="s">
        <v>15</v>
      </c>
      <c r="H120" s="103" t="s">
        <v>15</v>
      </c>
      <c r="I120" s="60"/>
      <c r="J120" s="18"/>
      <c r="AY120" s="11" t="s">
        <v>97</v>
      </c>
      <c r="AZ120" s="18">
        <v>10</v>
      </c>
    </row>
    <row r="121" spans="1:52" ht="30" customHeight="1">
      <c r="A121" s="64">
        <f>A115+1</f>
        <v>32</v>
      </c>
      <c r="B121" s="6" t="s">
        <v>122</v>
      </c>
      <c r="C121" s="15" t="s">
        <v>37</v>
      </c>
      <c r="D121" s="9" t="s">
        <v>124</v>
      </c>
      <c r="E121" s="17" t="s">
        <v>57</v>
      </c>
      <c r="F121" s="7">
        <f>SUM(F122:F122)</f>
        <v>17.92</v>
      </c>
      <c r="G121" s="10">
        <v>0</v>
      </c>
      <c r="H121" s="97" t="str">
        <f>IF(ROUND(F121*G121,2)=0," ",ROUND(F121*G121,2))</f>
        <v> </v>
      </c>
      <c r="I121" s="60"/>
      <c r="J121" s="18"/>
      <c r="AY121" s="11" t="s">
        <v>98</v>
      </c>
      <c r="AZ121" s="18">
        <v>10</v>
      </c>
    </row>
    <row r="122" spans="1:52" ht="30" customHeight="1" hidden="1">
      <c r="A122" s="64"/>
      <c r="B122" s="6"/>
      <c r="C122" s="15"/>
      <c r="D122" s="9" t="s">
        <v>217</v>
      </c>
      <c r="E122" s="17" t="s">
        <v>57</v>
      </c>
      <c r="F122" s="7">
        <f>3.5*5.12</f>
        <v>17.92</v>
      </c>
      <c r="G122" s="8"/>
      <c r="H122" s="103"/>
      <c r="I122" s="60"/>
      <c r="J122" s="18"/>
      <c r="AZ122" s="18"/>
    </row>
    <row r="123" spans="1:55" ht="40.5" customHeight="1">
      <c r="A123" s="64">
        <f>A121+1</f>
        <v>33</v>
      </c>
      <c r="B123" s="6" t="s">
        <v>122</v>
      </c>
      <c r="C123" s="15" t="s">
        <v>44</v>
      </c>
      <c r="D123" s="9" t="s">
        <v>125</v>
      </c>
      <c r="E123" s="17" t="s">
        <v>57</v>
      </c>
      <c r="F123" s="7">
        <f>SUM(F124:F124)</f>
        <v>17.92</v>
      </c>
      <c r="G123" s="10">
        <v>0</v>
      </c>
      <c r="H123" s="97" t="str">
        <f>IF(ROUND(F123*G123,2)=0," ",ROUND(F123*G123,2))</f>
        <v> </v>
      </c>
      <c r="I123" s="60"/>
      <c r="J123" s="18"/>
      <c r="BC123" s="11">
        <v>12</v>
      </c>
    </row>
    <row r="124" spans="1:10" ht="37.5" customHeight="1" hidden="1">
      <c r="A124" s="64"/>
      <c r="B124" s="6"/>
      <c r="C124" s="15"/>
      <c r="D124" s="9" t="s">
        <v>217</v>
      </c>
      <c r="E124" s="17" t="s">
        <v>57</v>
      </c>
      <c r="F124" s="7">
        <f>F121</f>
        <v>17.92</v>
      </c>
      <c r="G124" s="10"/>
      <c r="H124" s="97"/>
      <c r="I124" s="60"/>
      <c r="J124" s="18"/>
    </row>
    <row r="125" spans="1:10" ht="30" customHeight="1">
      <c r="A125" s="98"/>
      <c r="B125" s="8"/>
      <c r="C125" s="13"/>
      <c r="D125" s="144" t="str">
        <f>"RAZEM: "&amp;D113&amp;""</f>
        <v>RAZEM: HYDROIZOLACJA</v>
      </c>
      <c r="E125" s="144"/>
      <c r="F125" s="144"/>
      <c r="G125" s="144"/>
      <c r="H125" s="99" t="str">
        <f>IF(SUM(H115,H121,H123)=0," ",SUM(H115,H121,H123))</f>
        <v> </v>
      </c>
      <c r="I125" s="60"/>
      <c r="J125" s="18"/>
    </row>
    <row r="126" spans="1:10" ht="30" customHeight="1">
      <c r="A126" s="100" t="s">
        <v>15</v>
      </c>
      <c r="B126" s="19" t="s">
        <v>223</v>
      </c>
      <c r="C126" s="20"/>
      <c r="D126" s="19" t="s">
        <v>224</v>
      </c>
      <c r="E126" s="19" t="s">
        <v>15</v>
      </c>
      <c r="F126" s="88" t="s">
        <v>15</v>
      </c>
      <c r="G126" s="19" t="s">
        <v>15</v>
      </c>
      <c r="H126" s="101" t="s">
        <v>15</v>
      </c>
      <c r="I126" s="60"/>
      <c r="J126" s="18"/>
    </row>
    <row r="127" spans="1:10" ht="30" customHeight="1">
      <c r="A127" s="68" t="s">
        <v>15</v>
      </c>
      <c r="B127" s="8" t="s">
        <v>225</v>
      </c>
      <c r="C127" s="13"/>
      <c r="D127" s="8" t="s">
        <v>226</v>
      </c>
      <c r="E127" s="8" t="s">
        <v>15</v>
      </c>
      <c r="F127" s="34" t="s">
        <v>15</v>
      </c>
      <c r="G127" s="8" t="s">
        <v>15</v>
      </c>
      <c r="H127" s="103" t="s">
        <v>15</v>
      </c>
      <c r="I127" s="60"/>
      <c r="J127" s="18"/>
    </row>
    <row r="128" spans="1:10" ht="30" customHeight="1">
      <c r="A128" s="64">
        <f>A123+1</f>
        <v>34</v>
      </c>
      <c r="B128" s="6" t="s">
        <v>225</v>
      </c>
      <c r="C128" s="15" t="s">
        <v>37</v>
      </c>
      <c r="D128" s="9" t="s">
        <v>227</v>
      </c>
      <c r="E128" s="17" t="s">
        <v>9</v>
      </c>
      <c r="F128" s="7">
        <f>SUM(F129:F129)</f>
        <v>16</v>
      </c>
      <c r="G128" s="10">
        <v>0</v>
      </c>
      <c r="H128" s="97" t="str">
        <f>IF(ROUND(F128*G128,2)=0," ",ROUND(F128*G128,2))</f>
        <v> </v>
      </c>
      <c r="I128" s="60"/>
      <c r="J128" s="18"/>
    </row>
    <row r="129" spans="1:10" ht="91.5" customHeight="1" hidden="1">
      <c r="A129" s="64"/>
      <c r="B129" s="6"/>
      <c r="C129" s="15"/>
      <c r="D129" s="9" t="s">
        <v>228</v>
      </c>
      <c r="E129" s="17" t="s">
        <v>9</v>
      </c>
      <c r="F129" s="10">
        <v>16</v>
      </c>
      <c r="G129" s="8"/>
      <c r="H129" s="103"/>
      <c r="I129" s="60"/>
      <c r="J129" s="18"/>
    </row>
    <row r="130" spans="1:10" ht="25.5">
      <c r="A130" s="64">
        <f>A128+1</f>
        <v>35</v>
      </c>
      <c r="B130" s="6" t="s">
        <v>225</v>
      </c>
      <c r="C130" s="15" t="s">
        <v>44</v>
      </c>
      <c r="D130" s="9" t="s">
        <v>229</v>
      </c>
      <c r="E130" s="17" t="s">
        <v>9</v>
      </c>
      <c r="F130" s="7">
        <f>SUM(F131:F131)</f>
        <v>16</v>
      </c>
      <c r="G130" s="10">
        <v>0</v>
      </c>
      <c r="H130" s="97" t="str">
        <f>IF(ROUND(F130*G130,2)=0," ",ROUND(F130*G130,2))</f>
        <v> </v>
      </c>
      <c r="I130" s="60"/>
      <c r="J130" s="18"/>
    </row>
    <row r="131" spans="1:10" ht="25.5" hidden="1">
      <c r="A131" s="110"/>
      <c r="B131" s="6"/>
      <c r="C131" s="15"/>
      <c r="D131" s="9" t="s">
        <v>247</v>
      </c>
      <c r="E131" s="17" t="s">
        <v>9</v>
      </c>
      <c r="F131" s="7">
        <f>F129</f>
        <v>16</v>
      </c>
      <c r="G131" s="8"/>
      <c r="H131" s="103"/>
      <c r="I131" s="60"/>
      <c r="J131" s="18"/>
    </row>
    <row r="132" spans="1:10" ht="30" customHeight="1">
      <c r="A132" s="98"/>
      <c r="B132" s="8"/>
      <c r="C132" s="13"/>
      <c r="D132" s="144" t="str">
        <f>"RAZEM: "&amp;D126&amp;""</f>
        <v>RAZEM: WYPOSAŻENIE</v>
      </c>
      <c r="E132" s="144"/>
      <c r="F132" s="144"/>
      <c r="G132" s="144"/>
      <c r="H132" s="99" t="str">
        <f>IF(SUM(H128,H130)=0," ",SUM(H128,H130))</f>
        <v> </v>
      </c>
      <c r="I132" s="60"/>
      <c r="J132" s="18"/>
    </row>
    <row r="133" spans="1:55" ht="30" customHeight="1">
      <c r="A133" s="100" t="s">
        <v>15</v>
      </c>
      <c r="B133" s="19" t="s">
        <v>132</v>
      </c>
      <c r="C133" s="20"/>
      <c r="D133" s="19" t="s">
        <v>133</v>
      </c>
      <c r="E133" s="19" t="s">
        <v>15</v>
      </c>
      <c r="F133" s="19" t="s">
        <v>15</v>
      </c>
      <c r="G133" s="19" t="s">
        <v>15</v>
      </c>
      <c r="H133" s="101" t="s">
        <v>15</v>
      </c>
      <c r="I133" s="62"/>
      <c r="J133" s="18"/>
      <c r="BC133" s="11">
        <v>4</v>
      </c>
    </row>
    <row r="134" spans="1:10" ht="30" customHeight="1">
      <c r="A134" s="68" t="s">
        <v>15</v>
      </c>
      <c r="B134" s="8" t="s">
        <v>218</v>
      </c>
      <c r="C134" s="87"/>
      <c r="D134" s="8" t="s">
        <v>219</v>
      </c>
      <c r="E134" s="8" t="s">
        <v>15</v>
      </c>
      <c r="F134" s="8" t="s">
        <v>15</v>
      </c>
      <c r="G134" s="8" t="s">
        <v>15</v>
      </c>
      <c r="H134" s="103" t="s">
        <v>15</v>
      </c>
      <c r="I134" s="62"/>
      <c r="J134" s="18"/>
    </row>
    <row r="135" spans="1:10" ht="30" customHeight="1">
      <c r="A135" s="68" t="s">
        <v>15</v>
      </c>
      <c r="B135" s="8" t="s">
        <v>220</v>
      </c>
      <c r="C135" s="87"/>
      <c r="D135" s="8" t="s">
        <v>221</v>
      </c>
      <c r="E135" s="8" t="s">
        <v>15</v>
      </c>
      <c r="F135" s="8" t="s">
        <v>15</v>
      </c>
      <c r="G135" s="8" t="s">
        <v>15</v>
      </c>
      <c r="H135" s="103" t="s">
        <v>15</v>
      </c>
      <c r="I135" s="62"/>
      <c r="J135" s="18"/>
    </row>
    <row r="136" spans="1:55" ht="96" customHeight="1">
      <c r="A136" s="64">
        <f>A130+1</f>
        <v>36</v>
      </c>
      <c r="B136" s="6" t="s">
        <v>220</v>
      </c>
      <c r="C136" s="6" t="s">
        <v>38</v>
      </c>
      <c r="D136" s="9" t="s">
        <v>222</v>
      </c>
      <c r="E136" s="17" t="s">
        <v>109</v>
      </c>
      <c r="F136" s="7">
        <f>SUM(F137:F137)</f>
        <v>19.9</v>
      </c>
      <c r="G136" s="10">
        <v>0</v>
      </c>
      <c r="H136" s="97" t="str">
        <f>IF(ROUND(F136*G136,2)=0," ",ROUND(F136*G136,2))</f>
        <v> </v>
      </c>
      <c r="I136" s="62"/>
      <c r="J136" s="18"/>
      <c r="BC136" s="11">
        <v>14</v>
      </c>
    </row>
    <row r="137" spans="1:10" ht="30" customHeight="1" hidden="1">
      <c r="A137" s="43"/>
      <c r="B137" s="44"/>
      <c r="C137" s="45"/>
      <c r="D137" s="9" t="s">
        <v>246</v>
      </c>
      <c r="E137" s="17" t="s">
        <v>109</v>
      </c>
      <c r="F137" s="7">
        <v>19.9</v>
      </c>
      <c r="G137" s="83"/>
      <c r="H137" s="74"/>
      <c r="I137" s="62"/>
      <c r="J137" s="18"/>
    </row>
    <row r="138" spans="1:10" ht="30" customHeight="1" hidden="1">
      <c r="A138" s="68" t="s">
        <v>15</v>
      </c>
      <c r="B138" s="8" t="s">
        <v>230</v>
      </c>
      <c r="C138" s="13"/>
      <c r="D138" s="8" t="s">
        <v>231</v>
      </c>
      <c r="E138" s="8" t="s">
        <v>15</v>
      </c>
      <c r="F138" s="8" t="s">
        <v>15</v>
      </c>
      <c r="G138" s="8" t="s">
        <v>15</v>
      </c>
      <c r="H138" s="103" t="s">
        <v>15</v>
      </c>
      <c r="I138" s="60"/>
      <c r="J138" s="18"/>
    </row>
    <row r="139" spans="1:10" ht="30" customHeight="1">
      <c r="A139" s="68" t="s">
        <v>15</v>
      </c>
      <c r="B139" s="8" t="s">
        <v>232</v>
      </c>
      <c r="C139" s="89"/>
      <c r="D139" s="8" t="s">
        <v>233</v>
      </c>
      <c r="E139" s="8" t="s">
        <v>15</v>
      </c>
      <c r="F139" s="8" t="s">
        <v>15</v>
      </c>
      <c r="G139" s="8" t="s">
        <v>15</v>
      </c>
      <c r="H139" s="103" t="s">
        <v>15</v>
      </c>
      <c r="I139" s="60"/>
      <c r="J139" s="18"/>
    </row>
    <row r="140" spans="1:10" ht="25.5">
      <c r="A140" s="64">
        <f>A136+1</f>
        <v>37</v>
      </c>
      <c r="B140" s="6" t="s">
        <v>232</v>
      </c>
      <c r="C140" s="6">
        <v>11</v>
      </c>
      <c r="D140" s="9" t="s">
        <v>234</v>
      </c>
      <c r="E140" s="17" t="s">
        <v>9</v>
      </c>
      <c r="F140" s="7">
        <f>SUM(F141:F141)</f>
        <v>1.5</v>
      </c>
      <c r="G140" s="10">
        <v>0</v>
      </c>
      <c r="H140" s="97" t="str">
        <f>IF(ROUND(F140*G140,2)=0," ",ROUND(F140*G140,2))</f>
        <v> </v>
      </c>
      <c r="I140" s="60"/>
      <c r="J140" s="18"/>
    </row>
    <row r="141" spans="1:10" ht="76.5" hidden="1">
      <c r="A141" s="111"/>
      <c r="B141" s="6"/>
      <c r="C141" s="63"/>
      <c r="D141" s="9" t="s">
        <v>235</v>
      </c>
      <c r="E141" s="17" t="s">
        <v>9</v>
      </c>
      <c r="F141" s="7">
        <v>1.5</v>
      </c>
      <c r="G141" s="83"/>
      <c r="H141" s="74"/>
      <c r="I141" s="60"/>
      <c r="J141" s="18"/>
    </row>
    <row r="142" spans="1:10" ht="30" customHeight="1">
      <c r="A142" s="98"/>
      <c r="B142" s="8"/>
      <c r="C142" s="13"/>
      <c r="D142" s="144" t="str">
        <f>"RAZEM: "&amp;D133&amp;""</f>
        <v>RAZEM: ROBOTY PRZYOBIEKTOWE</v>
      </c>
      <c r="E142" s="144"/>
      <c r="F142" s="144"/>
      <c r="G142" s="144"/>
      <c r="H142" s="99" t="str">
        <f>IF(SUM(H136,H140)=0," ",SUM(H136,H140))</f>
        <v> </v>
      </c>
      <c r="I142" s="60"/>
      <c r="J142" s="18"/>
    </row>
    <row r="143" spans="1:9" ht="30" customHeight="1">
      <c r="A143" s="100" t="s">
        <v>15</v>
      </c>
      <c r="B143" s="19" t="s">
        <v>0</v>
      </c>
      <c r="C143" s="20"/>
      <c r="D143" s="19" t="s">
        <v>1</v>
      </c>
      <c r="E143" s="19" t="s">
        <v>15</v>
      </c>
      <c r="F143" s="19" t="s">
        <v>15</v>
      </c>
      <c r="G143" s="19" t="s">
        <v>15</v>
      </c>
      <c r="H143" s="101" t="s">
        <v>15</v>
      </c>
      <c r="I143" s="56"/>
    </row>
    <row r="144" spans="1:9" ht="42.75" customHeight="1">
      <c r="A144" s="68" t="s">
        <v>15</v>
      </c>
      <c r="B144" s="8" t="s">
        <v>2</v>
      </c>
      <c r="C144" s="13"/>
      <c r="D144" s="8" t="s">
        <v>3</v>
      </c>
      <c r="E144" s="8" t="s">
        <v>15</v>
      </c>
      <c r="F144" s="8" t="s">
        <v>15</v>
      </c>
      <c r="G144" s="8" t="s">
        <v>15</v>
      </c>
      <c r="H144" s="103" t="s">
        <v>15</v>
      </c>
      <c r="I144" s="61"/>
    </row>
    <row r="145" spans="1:9" ht="30" customHeight="1">
      <c r="A145" s="64">
        <f>A140+1</f>
        <v>38</v>
      </c>
      <c r="B145" s="6" t="s">
        <v>2</v>
      </c>
      <c r="C145" s="15" t="s">
        <v>37</v>
      </c>
      <c r="D145" s="9" t="s">
        <v>185</v>
      </c>
      <c r="E145" s="17" t="s">
        <v>57</v>
      </c>
      <c r="F145" s="7">
        <f>SUM(F146:F146)</f>
        <v>10</v>
      </c>
      <c r="G145" s="10">
        <v>0</v>
      </c>
      <c r="H145" s="97" t="str">
        <f>IF(ROUND(F145*G145,2)=0," ",ROUND(F145*G145,2))</f>
        <v> </v>
      </c>
      <c r="I145" s="61"/>
    </row>
    <row r="146" spans="1:9" ht="51" hidden="1">
      <c r="A146" s="64"/>
      <c r="B146" s="6"/>
      <c r="C146" s="15"/>
      <c r="D146" s="9" t="s">
        <v>184</v>
      </c>
      <c r="E146" s="17" t="s">
        <v>57</v>
      </c>
      <c r="F146" s="7">
        <f>0.25*10*4</f>
        <v>10</v>
      </c>
      <c r="G146" s="10"/>
      <c r="H146" s="97"/>
      <c r="I146" s="61"/>
    </row>
    <row r="147" spans="1:9" ht="30" customHeight="1">
      <c r="A147" s="64">
        <f>A145+1</f>
        <v>39</v>
      </c>
      <c r="B147" s="6" t="s">
        <v>2</v>
      </c>
      <c r="C147" s="15" t="s">
        <v>38</v>
      </c>
      <c r="D147" s="9" t="s">
        <v>182</v>
      </c>
      <c r="E147" s="17" t="s">
        <v>58</v>
      </c>
      <c r="F147" s="7">
        <f>SUM(F148:F148)</f>
        <v>74.5</v>
      </c>
      <c r="G147" s="10">
        <v>0</v>
      </c>
      <c r="H147" s="97" t="str">
        <f>IF(ROUND(F147*G147,2)=0," ",ROUND(F147*G147,2))</f>
        <v> </v>
      </c>
      <c r="I147" s="61"/>
    </row>
    <row r="148" spans="1:9" ht="38.25" hidden="1">
      <c r="A148" s="64"/>
      <c r="B148" s="6"/>
      <c r="C148" s="15"/>
      <c r="D148" s="9" t="s">
        <v>183</v>
      </c>
      <c r="E148" s="17" t="s">
        <v>58</v>
      </c>
      <c r="F148" s="7">
        <f>1.75*10*4+0.5*9</f>
        <v>74.5</v>
      </c>
      <c r="G148" s="10"/>
      <c r="H148" s="97"/>
      <c r="I148" s="61"/>
    </row>
    <row r="149" spans="1:10" ht="30" customHeight="1">
      <c r="A149" s="98"/>
      <c r="B149" s="8"/>
      <c r="C149" s="13"/>
      <c r="D149" s="144" t="str">
        <f>"RAZEM: "&amp;D143&amp;""</f>
        <v>RAZEM: ROBOTY REGULACYJNE</v>
      </c>
      <c r="E149" s="144"/>
      <c r="F149" s="144"/>
      <c r="G149" s="144"/>
      <c r="H149" s="99" t="str">
        <f>IF(SUM(H145,H147)=0," ",SUM(H145,H147))</f>
        <v> </v>
      </c>
      <c r="I149" s="60"/>
      <c r="J149" s="18"/>
    </row>
    <row r="150" spans="1:9" ht="36" customHeight="1">
      <c r="A150" s="100" t="s">
        <v>15</v>
      </c>
      <c r="B150" s="19" t="s">
        <v>250</v>
      </c>
      <c r="C150" s="20"/>
      <c r="D150" s="19" t="s">
        <v>251</v>
      </c>
      <c r="E150" s="19" t="s">
        <v>15</v>
      </c>
      <c r="F150" s="19" t="s">
        <v>15</v>
      </c>
      <c r="G150" s="19" t="s">
        <v>15</v>
      </c>
      <c r="H150" s="101" t="s">
        <v>15</v>
      </c>
      <c r="I150" s="61"/>
    </row>
    <row r="151" spans="1:9" ht="38.25">
      <c r="A151" s="68" t="s">
        <v>15</v>
      </c>
      <c r="B151" s="8" t="s">
        <v>252</v>
      </c>
      <c r="C151" s="87"/>
      <c r="D151" s="113" t="s">
        <v>253</v>
      </c>
      <c r="E151" s="113" t="s">
        <v>15</v>
      </c>
      <c r="F151" s="113" t="s">
        <v>15</v>
      </c>
      <c r="G151" s="113" t="s">
        <v>15</v>
      </c>
      <c r="H151" s="114" t="s">
        <v>15</v>
      </c>
      <c r="I151" s="61"/>
    </row>
    <row r="152" spans="1:9" ht="38.25">
      <c r="A152" s="64">
        <f>A147+1</f>
        <v>40</v>
      </c>
      <c r="B152" s="6" t="s">
        <v>252</v>
      </c>
      <c r="C152" s="15" t="s">
        <v>38</v>
      </c>
      <c r="D152" s="9" t="s">
        <v>254</v>
      </c>
      <c r="E152" s="17" t="s">
        <v>187</v>
      </c>
      <c r="F152" s="7">
        <f>SUM(F153:F154)</f>
        <v>49.065</v>
      </c>
      <c r="G152" s="10">
        <v>0</v>
      </c>
      <c r="H152" s="97" t="str">
        <f>IF(ROUND(F152*G152,2)=0," ",ROUND(F152*G152,2))</f>
        <v> </v>
      </c>
      <c r="I152" s="61"/>
    </row>
    <row r="153" spans="1:9" ht="38.25" hidden="1">
      <c r="A153" s="43"/>
      <c r="B153" s="44"/>
      <c r="C153" s="45"/>
      <c r="D153" s="9" t="s">
        <v>255</v>
      </c>
      <c r="E153" s="17" t="s">
        <v>187</v>
      </c>
      <c r="F153" s="7">
        <v>17</v>
      </c>
      <c r="G153" s="44"/>
      <c r="H153" s="74"/>
      <c r="I153" s="61"/>
    </row>
    <row r="154" spans="1:9" ht="38.25" hidden="1">
      <c r="A154" s="43"/>
      <c r="B154" s="44"/>
      <c r="C154" s="45"/>
      <c r="D154" s="9" t="s">
        <v>256</v>
      </c>
      <c r="E154" s="17" t="s">
        <v>187</v>
      </c>
      <c r="F154" s="7">
        <f>(2.5+2*1.5)*5.83</f>
        <v>32.065</v>
      </c>
      <c r="G154" s="44"/>
      <c r="H154" s="74"/>
      <c r="I154" s="61"/>
    </row>
    <row r="155" spans="1:10" ht="30" customHeight="1">
      <c r="A155" s="98"/>
      <c r="B155" s="8"/>
      <c r="C155" s="13"/>
      <c r="D155" s="144" t="str">
        <f>"RAZEM: "&amp;D150&amp;""</f>
        <v>RAZEM: ROBOTY NAWIERZCHNIOWE I ZABEZPIECZAJĄCE</v>
      </c>
      <c r="E155" s="144"/>
      <c r="F155" s="144"/>
      <c r="G155" s="144"/>
      <c r="H155" s="99" t="str">
        <f>IF(SUM(H152)=0," ",SUM(H152))</f>
        <v> </v>
      </c>
      <c r="I155" s="60"/>
      <c r="J155" s="18"/>
    </row>
    <row r="156" spans="1:11" ht="30" customHeight="1">
      <c r="A156" s="157" t="s">
        <v>142</v>
      </c>
      <c r="B156" s="158"/>
      <c r="C156" s="158"/>
      <c r="D156" s="158"/>
      <c r="E156" s="158"/>
      <c r="F156" s="158"/>
      <c r="G156" s="159"/>
      <c r="H156" s="99" t="str">
        <f>IF(SUM(H11,H39,H48,H67,H83,H91,H101,H106,H112,H125,H132,H142,H149,H155)=0," ",SUM(H11,H39,H48,H67,H83,H91,H101,H106,H112,H125,H132,H142,H149,H155))</f>
        <v> </v>
      </c>
      <c r="I156" s="11"/>
      <c r="J156" s="72" t="e">
        <f>H155+H142+H132+H125+#REF!+H112+H106+H101+H91+H83+H67+H48+H39+H11</f>
        <v>#VALUE!</v>
      </c>
      <c r="K156" s="72" t="e">
        <f>H147+H145+H140+H136+H130+H128+H123+H121+H115+#REF!+#REF!+H110+H104+H99+H94+H88+H86+H81+H79+H77+H74+H70+H65+H62+H60+H55+H53+H51+H46+H42+H37+H35+H33+H31+H29+H27+H24+H21+H19+H15+H10+H9</f>
        <v>#VALUE!</v>
      </c>
    </row>
    <row r="157" spans="1:8" s="69" customFormat="1" ht="30" customHeight="1">
      <c r="A157" s="157" t="s">
        <v>143</v>
      </c>
      <c r="B157" s="158"/>
      <c r="C157" s="158"/>
      <c r="D157" s="158"/>
      <c r="E157" s="158"/>
      <c r="F157" s="158"/>
      <c r="G157" s="159"/>
      <c r="H157" s="99" t="str">
        <f>IF(SUM(H156)=0," ",H156*0.23)</f>
        <v> </v>
      </c>
    </row>
    <row r="158" spans="1:9" ht="30" customHeight="1" thickBot="1">
      <c r="A158" s="160" t="s">
        <v>144</v>
      </c>
      <c r="B158" s="161"/>
      <c r="C158" s="161"/>
      <c r="D158" s="161"/>
      <c r="E158" s="161"/>
      <c r="F158" s="161"/>
      <c r="G158" s="162"/>
      <c r="H158" s="112" t="str">
        <f>IF(SUM(H156)=0," ",H156+H157)</f>
        <v> </v>
      </c>
      <c r="I158" s="11"/>
    </row>
    <row r="159" spans="1:11" s="18" customFormat="1" ht="12.75">
      <c r="A159" s="21"/>
      <c r="B159" s="21"/>
      <c r="C159" s="22"/>
      <c r="D159" s="23"/>
      <c r="E159" s="24"/>
      <c r="F159" s="25"/>
      <c r="G159" s="71"/>
      <c r="H159" s="71"/>
      <c r="I159" s="61"/>
      <c r="K159" s="11"/>
    </row>
    <row r="160" spans="1:11" s="18" customFormat="1" ht="30" customHeight="1">
      <c r="A160" s="21"/>
      <c r="B160" s="21"/>
      <c r="C160" s="22"/>
      <c r="D160" s="23"/>
      <c r="E160" s="24"/>
      <c r="F160" s="25"/>
      <c r="G160" s="71"/>
      <c r="H160" s="71"/>
      <c r="I160" s="61"/>
      <c r="K160" s="11"/>
    </row>
    <row r="161" spans="1:11" s="18" customFormat="1" ht="30" customHeight="1">
      <c r="A161" s="21"/>
      <c r="B161" s="21"/>
      <c r="C161" s="22"/>
      <c r="D161" s="23"/>
      <c r="E161" s="24"/>
      <c r="F161" s="25"/>
      <c r="G161" s="71"/>
      <c r="H161" s="71"/>
      <c r="I161" s="61"/>
      <c r="K161" s="11"/>
    </row>
    <row r="162" spans="1:11" s="18" customFormat="1" ht="12.75">
      <c r="A162" s="21"/>
      <c r="B162" s="21"/>
      <c r="C162" s="22"/>
      <c r="D162" s="23"/>
      <c r="E162" s="24"/>
      <c r="F162" s="25"/>
      <c r="G162" s="71"/>
      <c r="H162" s="71"/>
      <c r="I162" s="61"/>
      <c r="K162" s="11"/>
    </row>
    <row r="163" spans="1:11" s="18" customFormat="1" ht="30" customHeight="1">
      <c r="A163" s="21"/>
      <c r="B163" s="21"/>
      <c r="C163" s="22"/>
      <c r="D163" s="23"/>
      <c r="E163" s="24"/>
      <c r="F163" s="25"/>
      <c r="G163" s="26"/>
      <c r="H163" s="26"/>
      <c r="I163" s="26"/>
      <c r="K163" s="11"/>
    </row>
    <row r="164" spans="1:11" s="24" customFormat="1" ht="30" customHeight="1">
      <c r="A164" s="21"/>
      <c r="B164" s="21"/>
      <c r="C164" s="22"/>
      <c r="D164" s="23"/>
      <c r="F164" s="25"/>
      <c r="G164" s="26"/>
      <c r="H164" s="26"/>
      <c r="I164" s="26"/>
      <c r="K164" s="11"/>
    </row>
    <row r="165" spans="1:11" s="24" customFormat="1" ht="30" customHeight="1">
      <c r="A165" s="21"/>
      <c r="B165" s="21"/>
      <c r="C165" s="22"/>
      <c r="D165" s="23"/>
      <c r="F165" s="25"/>
      <c r="G165" s="26"/>
      <c r="H165" s="26"/>
      <c r="I165" s="26"/>
      <c r="K165" s="11"/>
    </row>
    <row r="166" spans="1:11" s="24" customFormat="1" ht="30" customHeight="1">
      <c r="A166" s="21"/>
      <c r="B166" s="21"/>
      <c r="C166" s="22"/>
      <c r="D166" s="23"/>
      <c r="F166" s="25"/>
      <c r="G166" s="26"/>
      <c r="H166" s="26"/>
      <c r="I166" s="26"/>
      <c r="K166" s="11"/>
    </row>
    <row r="167" spans="1:11" s="24" customFormat="1" ht="54.75" customHeight="1">
      <c r="A167" s="21"/>
      <c r="B167" s="21"/>
      <c r="C167" s="22"/>
      <c r="D167" s="23"/>
      <c r="F167" s="25"/>
      <c r="G167" s="26"/>
      <c r="H167" s="26"/>
      <c r="I167" s="26"/>
      <c r="K167" s="11"/>
    </row>
    <row r="168" spans="1:11" s="24" customFormat="1" ht="30" customHeight="1">
      <c r="A168" s="21"/>
      <c r="B168" s="21"/>
      <c r="C168" s="22"/>
      <c r="D168" s="23"/>
      <c r="F168" s="25"/>
      <c r="G168" s="26"/>
      <c r="H168" s="26"/>
      <c r="I168" s="26"/>
      <c r="K168" s="11"/>
    </row>
    <row r="169" spans="1:11" s="24" customFormat="1" ht="30" customHeight="1">
      <c r="A169" s="21"/>
      <c r="B169" s="21"/>
      <c r="C169" s="22"/>
      <c r="D169" s="23"/>
      <c r="F169" s="25"/>
      <c r="G169" s="26"/>
      <c r="H169" s="26"/>
      <c r="I169" s="26"/>
      <c r="K169" s="11"/>
    </row>
    <row r="170" spans="1:11" s="24" customFormat="1" ht="39.75" customHeight="1">
      <c r="A170" s="21"/>
      <c r="B170" s="21"/>
      <c r="C170" s="22"/>
      <c r="D170" s="23"/>
      <c r="F170" s="25"/>
      <c r="G170" s="26"/>
      <c r="H170" s="26"/>
      <c r="I170" s="26"/>
      <c r="K170" s="11"/>
    </row>
    <row r="171" spans="1:11" s="24" customFormat="1" ht="30" customHeight="1">
      <c r="A171" s="21"/>
      <c r="B171" s="21"/>
      <c r="C171" s="22"/>
      <c r="D171" s="23"/>
      <c r="F171" s="25"/>
      <c r="G171" s="26"/>
      <c r="H171" s="26"/>
      <c r="I171" s="26"/>
      <c r="K171" s="11"/>
    </row>
    <row r="172" spans="1:11" s="24" customFormat="1" ht="30" customHeight="1">
      <c r="A172" s="27"/>
      <c r="B172" s="27"/>
      <c r="C172" s="28"/>
      <c r="D172" s="29"/>
      <c r="E172" s="11"/>
      <c r="F172" s="30"/>
      <c r="G172" s="26"/>
      <c r="H172" s="26"/>
      <c r="I172" s="26"/>
      <c r="K172" s="11"/>
    </row>
    <row r="173" spans="1:11" s="24" customFormat="1" ht="30" customHeight="1">
      <c r="A173" s="27"/>
      <c r="B173" s="27"/>
      <c r="C173" s="28"/>
      <c r="D173" s="29"/>
      <c r="E173" s="11"/>
      <c r="F173" s="30"/>
      <c r="G173" s="26"/>
      <c r="H173" s="26"/>
      <c r="I173" s="26"/>
      <c r="K173" s="11"/>
    </row>
    <row r="174" spans="1:11" s="24" customFormat="1" ht="56.25" customHeight="1">
      <c r="A174" s="27"/>
      <c r="B174" s="27"/>
      <c r="C174" s="28"/>
      <c r="D174" s="29"/>
      <c r="E174" s="11"/>
      <c r="F174" s="30"/>
      <c r="G174" s="26"/>
      <c r="H174" s="26"/>
      <c r="I174" s="26"/>
      <c r="K174" s="11"/>
    </row>
    <row r="175" spans="1:11" s="24" customFormat="1" ht="30" customHeight="1">
      <c r="A175" s="27"/>
      <c r="B175" s="27"/>
      <c r="C175" s="28"/>
      <c r="D175" s="29"/>
      <c r="E175" s="11"/>
      <c r="F175" s="30"/>
      <c r="G175" s="26"/>
      <c r="H175" s="26"/>
      <c r="I175" s="26"/>
      <c r="K175" s="11"/>
    </row>
    <row r="176" spans="1:11" s="24" customFormat="1" ht="30" customHeight="1">
      <c r="A176" s="27"/>
      <c r="B176" s="27"/>
      <c r="C176" s="28"/>
      <c r="D176" s="29"/>
      <c r="E176" s="11"/>
      <c r="F176" s="30"/>
      <c r="G176" s="26"/>
      <c r="H176" s="26"/>
      <c r="I176" s="26"/>
      <c r="K176" s="11"/>
    </row>
    <row r="177" spans="1:11" s="24" customFormat="1" ht="30" customHeight="1">
      <c r="A177" s="27"/>
      <c r="B177" s="27"/>
      <c r="C177" s="28"/>
      <c r="D177" s="29"/>
      <c r="E177" s="11"/>
      <c r="F177" s="30"/>
      <c r="G177" s="26"/>
      <c r="H177" s="26"/>
      <c r="I177" s="26"/>
      <c r="K177" s="11"/>
    </row>
    <row r="178" spans="1:11" s="24" customFormat="1" ht="30" customHeight="1">
      <c r="A178" s="27"/>
      <c r="B178" s="27"/>
      <c r="C178" s="28"/>
      <c r="D178" s="29"/>
      <c r="E178" s="11"/>
      <c r="F178" s="30"/>
      <c r="G178" s="26"/>
      <c r="H178" s="26"/>
      <c r="I178" s="26"/>
      <c r="K178" s="11"/>
    </row>
    <row r="179" spans="1:11" s="24" customFormat="1" ht="30" customHeight="1">
      <c r="A179" s="27"/>
      <c r="B179" s="27"/>
      <c r="C179" s="28"/>
      <c r="D179" s="29"/>
      <c r="E179" s="11"/>
      <c r="F179" s="30"/>
      <c r="G179" s="26"/>
      <c r="H179" s="26"/>
      <c r="I179" s="26"/>
      <c r="K179" s="11"/>
    </row>
    <row r="180" spans="1:11" s="24" customFormat="1" ht="30" customHeight="1">
      <c r="A180" s="27"/>
      <c r="B180" s="27"/>
      <c r="C180" s="28"/>
      <c r="D180" s="29"/>
      <c r="E180" s="11"/>
      <c r="F180" s="30"/>
      <c r="G180" s="26"/>
      <c r="H180" s="26"/>
      <c r="I180" s="26"/>
      <c r="K180" s="11"/>
    </row>
    <row r="181" spans="1:11" s="24" customFormat="1" ht="30" customHeight="1">
      <c r="A181" s="27"/>
      <c r="B181" s="27"/>
      <c r="C181" s="28"/>
      <c r="D181" s="29"/>
      <c r="E181" s="11"/>
      <c r="F181" s="30"/>
      <c r="G181" s="26"/>
      <c r="H181" s="26"/>
      <c r="I181" s="26"/>
      <c r="K181" s="11"/>
    </row>
    <row r="182" spans="1:11" s="24" customFormat="1" ht="30" customHeight="1">
      <c r="A182" s="27"/>
      <c r="B182" s="27"/>
      <c r="C182" s="28"/>
      <c r="D182" s="29"/>
      <c r="E182" s="11"/>
      <c r="F182" s="30"/>
      <c r="G182" s="26"/>
      <c r="H182" s="26"/>
      <c r="I182" s="31"/>
      <c r="K182" s="11"/>
    </row>
    <row r="183" spans="1:11" s="24" customFormat="1" ht="30" customHeight="1">
      <c r="A183" s="27"/>
      <c r="B183" s="27"/>
      <c r="C183" s="28"/>
      <c r="D183" s="29"/>
      <c r="E183" s="11"/>
      <c r="F183" s="30"/>
      <c r="G183" s="26"/>
      <c r="H183" s="26"/>
      <c r="I183" s="31"/>
      <c r="K183" s="11"/>
    </row>
    <row r="184" spans="1:11" s="24" customFormat="1" ht="30" customHeight="1">
      <c r="A184" s="27"/>
      <c r="B184" s="27"/>
      <c r="C184" s="28"/>
      <c r="D184" s="29"/>
      <c r="E184" s="11"/>
      <c r="F184" s="30"/>
      <c r="G184" s="26"/>
      <c r="H184" s="26"/>
      <c r="I184" s="31"/>
      <c r="K184" s="11"/>
    </row>
    <row r="185" spans="1:11" s="24" customFormat="1" ht="30" customHeight="1">
      <c r="A185" s="27"/>
      <c r="B185" s="27"/>
      <c r="C185" s="28"/>
      <c r="D185" s="29"/>
      <c r="E185" s="11"/>
      <c r="F185" s="30"/>
      <c r="G185" s="26"/>
      <c r="H185" s="26"/>
      <c r="I185" s="31"/>
      <c r="K185" s="11"/>
    </row>
    <row r="186" spans="1:11" s="24" customFormat="1" ht="30" customHeight="1">
      <c r="A186" s="27"/>
      <c r="B186" s="27"/>
      <c r="C186" s="28"/>
      <c r="D186" s="29"/>
      <c r="E186" s="11"/>
      <c r="F186" s="30"/>
      <c r="G186" s="26"/>
      <c r="H186" s="26"/>
      <c r="I186" s="31"/>
      <c r="K186" s="11"/>
    </row>
    <row r="187" spans="1:11" s="24" customFormat="1" ht="30" customHeight="1">
      <c r="A187" s="27"/>
      <c r="B187" s="27"/>
      <c r="C187" s="28"/>
      <c r="D187" s="29"/>
      <c r="E187" s="11"/>
      <c r="F187" s="30"/>
      <c r="G187" s="26"/>
      <c r="H187" s="26"/>
      <c r="I187" s="31"/>
      <c r="K187" s="11"/>
    </row>
    <row r="188" spans="1:11" s="24" customFormat="1" ht="30" customHeight="1">
      <c r="A188" s="27"/>
      <c r="B188" s="27"/>
      <c r="C188" s="28"/>
      <c r="D188" s="29"/>
      <c r="E188" s="11"/>
      <c r="F188" s="30"/>
      <c r="G188" s="26"/>
      <c r="H188" s="26"/>
      <c r="I188" s="31"/>
      <c r="K188" s="11"/>
    </row>
    <row r="189" spans="1:11" s="24" customFormat="1" ht="30" customHeight="1">
      <c r="A189" s="27"/>
      <c r="B189" s="27"/>
      <c r="C189" s="28"/>
      <c r="D189" s="29"/>
      <c r="E189" s="11"/>
      <c r="F189" s="30"/>
      <c r="G189" s="26"/>
      <c r="H189" s="26"/>
      <c r="I189" s="31"/>
      <c r="K189" s="11"/>
    </row>
    <row r="190" spans="1:11" s="24" customFormat="1" ht="30" customHeight="1">
      <c r="A190" s="27"/>
      <c r="B190" s="27"/>
      <c r="C190" s="28"/>
      <c r="D190" s="29"/>
      <c r="E190" s="11"/>
      <c r="F190" s="30"/>
      <c r="G190" s="26"/>
      <c r="H190" s="26"/>
      <c r="I190" s="31"/>
      <c r="K190" s="11"/>
    </row>
    <row r="191" spans="1:11" s="24" customFormat="1" ht="30" customHeight="1">
      <c r="A191" s="27"/>
      <c r="B191" s="27"/>
      <c r="C191" s="28"/>
      <c r="D191" s="29"/>
      <c r="E191" s="11"/>
      <c r="F191" s="30"/>
      <c r="G191" s="26"/>
      <c r="H191" s="26"/>
      <c r="I191" s="31"/>
      <c r="K191" s="11"/>
    </row>
    <row r="192" spans="1:11" s="24" customFormat="1" ht="30" customHeight="1">
      <c r="A192" s="27"/>
      <c r="B192" s="27"/>
      <c r="C192" s="28"/>
      <c r="D192" s="29"/>
      <c r="E192" s="11"/>
      <c r="F192" s="30"/>
      <c r="G192" s="26"/>
      <c r="H192" s="26"/>
      <c r="I192" s="31"/>
      <c r="K192" s="11"/>
    </row>
    <row r="193" spans="1:11" s="24" customFormat="1" ht="30" customHeight="1">
      <c r="A193" s="27"/>
      <c r="B193" s="27"/>
      <c r="C193" s="28"/>
      <c r="D193" s="29"/>
      <c r="E193" s="11"/>
      <c r="F193" s="30"/>
      <c r="G193" s="26"/>
      <c r="H193" s="26"/>
      <c r="I193" s="31"/>
      <c r="K193" s="11"/>
    </row>
    <row r="194" spans="1:11" s="24" customFormat="1" ht="30" customHeight="1">
      <c r="A194" s="27"/>
      <c r="B194" s="27"/>
      <c r="C194" s="28"/>
      <c r="D194" s="29"/>
      <c r="E194" s="11"/>
      <c r="F194" s="30"/>
      <c r="G194" s="26"/>
      <c r="H194" s="26"/>
      <c r="I194" s="31"/>
      <c r="K194" s="11"/>
    </row>
    <row r="195" spans="1:11" s="24" customFormat="1" ht="30" customHeight="1">
      <c r="A195" s="27"/>
      <c r="B195" s="27"/>
      <c r="C195" s="28"/>
      <c r="D195" s="29"/>
      <c r="E195" s="11"/>
      <c r="F195" s="30"/>
      <c r="G195" s="26"/>
      <c r="H195" s="26"/>
      <c r="I195" s="31"/>
      <c r="K195" s="11"/>
    </row>
    <row r="196" spans="1:11" s="24" customFormat="1" ht="30" customHeight="1">
      <c r="A196" s="27"/>
      <c r="B196" s="27"/>
      <c r="C196" s="28"/>
      <c r="D196" s="29"/>
      <c r="E196" s="11"/>
      <c r="F196" s="30"/>
      <c r="G196" s="26"/>
      <c r="H196" s="26"/>
      <c r="I196" s="31"/>
      <c r="K196" s="11"/>
    </row>
    <row r="197" spans="1:11" s="24" customFormat="1" ht="30" customHeight="1">
      <c r="A197" s="27"/>
      <c r="B197" s="27"/>
      <c r="C197" s="28"/>
      <c r="D197" s="29"/>
      <c r="E197" s="11"/>
      <c r="F197" s="30"/>
      <c r="G197" s="26"/>
      <c r="H197" s="26"/>
      <c r="I197" s="31"/>
      <c r="K197" s="11"/>
    </row>
    <row r="198" spans="1:11" s="24" customFormat="1" ht="30" customHeight="1">
      <c r="A198" s="27"/>
      <c r="B198" s="27"/>
      <c r="C198" s="28"/>
      <c r="D198" s="29"/>
      <c r="E198" s="11"/>
      <c r="F198" s="30"/>
      <c r="G198" s="26"/>
      <c r="H198" s="26"/>
      <c r="I198" s="31"/>
      <c r="K198" s="11"/>
    </row>
    <row r="199" spans="1:11" s="24" customFormat="1" ht="30" customHeight="1">
      <c r="A199" s="27"/>
      <c r="B199" s="27"/>
      <c r="C199" s="28"/>
      <c r="D199" s="29"/>
      <c r="E199" s="11"/>
      <c r="F199" s="30"/>
      <c r="G199" s="26"/>
      <c r="H199" s="26"/>
      <c r="I199" s="31"/>
      <c r="K199" s="11"/>
    </row>
    <row r="200" spans="1:11" s="24" customFormat="1" ht="30" customHeight="1">
      <c r="A200" s="27"/>
      <c r="B200" s="27"/>
      <c r="C200" s="28"/>
      <c r="D200" s="29"/>
      <c r="E200" s="11"/>
      <c r="F200" s="30"/>
      <c r="G200" s="26"/>
      <c r="H200" s="26"/>
      <c r="I200" s="31"/>
      <c r="K200" s="11"/>
    </row>
    <row r="201" spans="1:11" s="24" customFormat="1" ht="30" customHeight="1">
      <c r="A201" s="27"/>
      <c r="B201" s="27"/>
      <c r="C201" s="28"/>
      <c r="D201" s="29"/>
      <c r="E201" s="11"/>
      <c r="F201" s="30"/>
      <c r="G201" s="26"/>
      <c r="H201" s="26"/>
      <c r="I201" s="31"/>
      <c r="K201" s="11"/>
    </row>
    <row r="202" spans="1:11" s="24" customFormat="1" ht="30" customHeight="1">
      <c r="A202" s="27"/>
      <c r="B202" s="27"/>
      <c r="C202" s="28"/>
      <c r="D202" s="29"/>
      <c r="E202" s="11"/>
      <c r="F202" s="30"/>
      <c r="G202" s="26"/>
      <c r="H202" s="26"/>
      <c r="I202" s="31"/>
      <c r="K202" s="11"/>
    </row>
    <row r="203" spans="1:11" s="24" customFormat="1" ht="30" customHeight="1">
      <c r="A203" s="27"/>
      <c r="B203" s="27"/>
      <c r="C203" s="28"/>
      <c r="D203" s="29"/>
      <c r="E203" s="11"/>
      <c r="F203" s="30"/>
      <c r="G203" s="26"/>
      <c r="H203" s="26"/>
      <c r="I203" s="31"/>
      <c r="K203" s="11"/>
    </row>
    <row r="204" spans="1:11" s="24" customFormat="1" ht="30" customHeight="1">
      <c r="A204" s="27"/>
      <c r="B204" s="27"/>
      <c r="C204" s="28"/>
      <c r="D204" s="29"/>
      <c r="E204" s="11"/>
      <c r="F204" s="30"/>
      <c r="G204" s="26"/>
      <c r="H204" s="26"/>
      <c r="I204" s="31"/>
      <c r="K204" s="11"/>
    </row>
    <row r="205" spans="1:11" s="24" customFormat="1" ht="30" customHeight="1">
      <c r="A205" s="27"/>
      <c r="B205" s="27"/>
      <c r="C205" s="28"/>
      <c r="D205" s="29"/>
      <c r="E205" s="11"/>
      <c r="F205" s="30"/>
      <c r="G205" s="26"/>
      <c r="H205" s="26"/>
      <c r="I205" s="31"/>
      <c r="K205" s="11"/>
    </row>
    <row r="206" spans="1:11" s="24" customFormat="1" ht="30" customHeight="1">
      <c r="A206" s="27"/>
      <c r="B206" s="27"/>
      <c r="C206" s="28"/>
      <c r="D206" s="29"/>
      <c r="E206" s="11"/>
      <c r="F206" s="30"/>
      <c r="G206" s="26"/>
      <c r="H206" s="26"/>
      <c r="I206" s="31"/>
      <c r="K206" s="11"/>
    </row>
    <row r="207" spans="1:11" s="24" customFormat="1" ht="30" customHeight="1">
      <c r="A207" s="27"/>
      <c r="B207" s="27"/>
      <c r="C207" s="28"/>
      <c r="D207" s="29"/>
      <c r="E207" s="11"/>
      <c r="F207" s="30"/>
      <c r="G207" s="26"/>
      <c r="H207" s="26"/>
      <c r="I207" s="31"/>
      <c r="K207" s="11"/>
    </row>
    <row r="208" spans="1:11" s="24" customFormat="1" ht="30" customHeight="1">
      <c r="A208" s="27"/>
      <c r="B208" s="27"/>
      <c r="C208" s="28"/>
      <c r="D208" s="29"/>
      <c r="E208" s="11"/>
      <c r="F208" s="30"/>
      <c r="G208" s="26"/>
      <c r="H208" s="26"/>
      <c r="I208" s="31"/>
      <c r="K208" s="11"/>
    </row>
  </sheetData>
  <sheetProtection/>
  <mergeCells count="32">
    <mergeCell ref="D149:G149"/>
    <mergeCell ref="J30:M30"/>
    <mergeCell ref="D155:G155"/>
    <mergeCell ref="A156:G156"/>
    <mergeCell ref="A157:G157"/>
    <mergeCell ref="A158:G158"/>
    <mergeCell ref="J42:P42"/>
    <mergeCell ref="D83:G83"/>
    <mergeCell ref="D91:G91"/>
    <mergeCell ref="D101:G101"/>
    <mergeCell ref="D142:G142"/>
    <mergeCell ref="A107:H107"/>
    <mergeCell ref="BB105:BH105"/>
    <mergeCell ref="D106:G106"/>
    <mergeCell ref="D125:G125"/>
    <mergeCell ref="D112:G112"/>
    <mergeCell ref="A12:H12"/>
    <mergeCell ref="D39:G39"/>
    <mergeCell ref="D48:G48"/>
    <mergeCell ref="D67:G67"/>
    <mergeCell ref="A7:H11"/>
    <mergeCell ref="D132:G132"/>
    <mergeCell ref="A1:H1"/>
    <mergeCell ref="A2:H2"/>
    <mergeCell ref="A3:H3"/>
    <mergeCell ref="A5:A6"/>
    <mergeCell ref="B5:B6"/>
    <mergeCell ref="C5:C6"/>
    <mergeCell ref="D5:D6"/>
    <mergeCell ref="E5:F5"/>
    <mergeCell ref="G5:G6"/>
    <mergeCell ref="H5:H6"/>
  </mergeCells>
  <printOptions/>
  <pageMargins left="0.5905511811023623" right="0.1968503937007874" top="0.3937007874015748" bottom="0.3937007874015748" header="0.3937007874015748" footer="0.5118110236220472"/>
  <pageSetup firstPageNumber="4" useFirstPageNumber="1" fitToHeight="0" horizontalDpi="300" verticalDpi="300" orientation="portrait" paperSize="9" scale="78" r:id="rId1"/>
  <rowBreaks count="2" manualBreakCount="2">
    <brk id="39" max="7" man="1"/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uzytkownik</cp:lastModifiedBy>
  <cp:lastPrinted>2017-10-04T08:25:43Z</cp:lastPrinted>
  <dcterms:created xsi:type="dcterms:W3CDTF">2004-10-02T15:15:25Z</dcterms:created>
  <dcterms:modified xsi:type="dcterms:W3CDTF">2018-05-30T12:20:57Z</dcterms:modified>
  <cp:category/>
  <cp:version/>
  <cp:contentType/>
  <cp:contentStatus/>
</cp:coreProperties>
</file>